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960" windowHeight="7005"/>
  </bookViews>
  <sheets>
    <sheet name="Sheet 1" sheetId="1" r:id="rId1"/>
    <sheet name="Check" sheetId="3" r:id="rId2"/>
    <sheet name="cr_hrs_chk" sheetId="4" r:id="rId3"/>
  </sheets>
  <definedNames>
    <definedName name="_xlnm.Print_Area" localSheetId="0">'Sheet 1'!$A$1:$L$48</definedName>
  </definedNames>
  <calcPr calcId="145621"/>
</workbook>
</file>

<file path=xl/calcChain.xml><?xml version="1.0" encoding="utf-8"?>
<calcChain xmlns="http://schemas.openxmlformats.org/spreadsheetml/2006/main">
  <c r="I13" i="1" l="1"/>
  <c r="I10" i="1"/>
  <c r="C39" i="1"/>
  <c r="C37" i="1"/>
  <c r="C36" i="1"/>
  <c r="B37" i="1" l="1"/>
  <c r="H39" i="1"/>
  <c r="H33" i="1"/>
  <c r="I39" i="1"/>
  <c r="I33" i="1"/>
  <c r="I40" i="1"/>
  <c r="I34" i="1"/>
  <c r="H40" i="1"/>
  <c r="H34" i="1"/>
  <c r="H10" i="1"/>
  <c r="B36" i="1"/>
  <c r="C13" i="1"/>
  <c r="C10" i="1"/>
  <c r="B10" i="1"/>
  <c r="C25" i="1" l="1"/>
  <c r="C3" i="3" l="1"/>
  <c r="D24" i="1" l="1"/>
  <c r="B25" i="1"/>
  <c r="B3" i="3" s="1"/>
  <c r="D26" i="1" l="1"/>
  <c r="B18" i="4" l="1"/>
  <c r="B4" i="4"/>
  <c r="C21" i="4"/>
  <c r="C20" i="4"/>
  <c r="C19" i="4"/>
  <c r="C18" i="4"/>
  <c r="C17" i="4"/>
  <c r="C16" i="4"/>
  <c r="C15" i="4"/>
  <c r="C14" i="4"/>
  <c r="C13" i="4"/>
  <c r="C12" i="4"/>
  <c r="C11" i="4"/>
  <c r="C10" i="4"/>
  <c r="C9" i="4"/>
  <c r="C8" i="4"/>
  <c r="C7" i="4"/>
  <c r="C6" i="4"/>
  <c r="C5" i="4"/>
  <c r="C4" i="4"/>
  <c r="C3" i="4"/>
  <c r="C2" i="4"/>
  <c r="D18" i="4" l="1"/>
  <c r="B22" i="4"/>
  <c r="D21" i="4"/>
  <c r="D20" i="4"/>
  <c r="D19" i="4"/>
  <c r="D17" i="4"/>
  <c r="D16" i="4"/>
  <c r="D15" i="4"/>
  <c r="D14" i="4"/>
  <c r="D13" i="4"/>
  <c r="D12" i="4"/>
  <c r="D11" i="4"/>
  <c r="D10" i="4"/>
  <c r="D9" i="4"/>
  <c r="D8" i="4"/>
  <c r="D7" i="4"/>
  <c r="D6" i="4"/>
  <c r="D5" i="4"/>
  <c r="D4" i="4"/>
  <c r="D3" i="4"/>
  <c r="D2" i="4"/>
  <c r="C22" i="4"/>
  <c r="D22" i="4" l="1"/>
  <c r="D34" i="1"/>
  <c r="E34" i="1" s="1"/>
  <c r="D33" i="1"/>
  <c r="E33" i="1" s="1"/>
  <c r="D32" i="1"/>
  <c r="E32" i="1" s="1"/>
  <c r="D31" i="1"/>
  <c r="E31" i="1" s="1"/>
  <c r="I25" i="1" l="1"/>
  <c r="I27" i="1" s="1"/>
  <c r="H25" i="1"/>
  <c r="H27" i="1" s="1"/>
  <c r="D25" i="1"/>
  <c r="C27" i="1" l="1"/>
  <c r="B27" i="1"/>
  <c r="D38" i="1"/>
  <c r="E8" i="3" l="1"/>
  <c r="E4" i="3"/>
  <c r="E3" i="3"/>
  <c r="B8" i="3"/>
  <c r="B4" i="3"/>
  <c r="C35" i="1"/>
  <c r="B35" i="1"/>
  <c r="E6" i="3" s="1"/>
  <c r="C8" i="3"/>
  <c r="F8" i="3"/>
  <c r="F4" i="3"/>
  <c r="F3" i="3"/>
  <c r="C4" i="3"/>
  <c r="F6" i="3" l="1"/>
  <c r="D35" i="1"/>
  <c r="D21" i="1"/>
  <c r="E21" i="1" s="1"/>
  <c r="J31" i="1" l="1"/>
  <c r="K31" i="1" s="1"/>
  <c r="J32" i="1"/>
  <c r="K32" i="1" s="1"/>
  <c r="J33" i="1"/>
  <c r="K33" i="1" s="1"/>
  <c r="J34" i="1"/>
  <c r="K34" i="1" s="1"/>
  <c r="J12" i="1" l="1"/>
  <c r="K12" i="1" s="1"/>
  <c r="K47" i="1"/>
  <c r="J46" i="1"/>
  <c r="J44" i="1"/>
  <c r="D39" i="1"/>
  <c r="E39" i="1" s="1"/>
  <c r="E38" i="1"/>
  <c r="D37" i="1"/>
  <c r="E37" i="1" s="1"/>
  <c r="J27" i="1"/>
  <c r="K27" i="1" s="1"/>
  <c r="J26" i="1"/>
  <c r="K26" i="1" s="1"/>
  <c r="E26" i="1"/>
  <c r="J18" i="1"/>
  <c r="K18" i="1" s="1"/>
  <c r="K43" i="1"/>
  <c r="K45"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43" i="1"/>
  <c r="J37" i="1"/>
  <c r="K37" i="1" s="1"/>
  <c r="J38" i="1"/>
  <c r="K38" i="1" s="1"/>
  <c r="J39" i="1"/>
  <c r="K39" i="1" s="1"/>
  <c r="J40" i="1"/>
  <c r="K40" i="1" s="1"/>
  <c r="J45" i="1"/>
  <c r="J25" i="1"/>
  <c r="K25" i="1" s="1"/>
  <c r="J47" i="1"/>
  <c r="E25" i="1"/>
  <c r="K46" i="1"/>
  <c r="K44" i="1"/>
  <c r="D27" i="1"/>
  <c r="E27" i="1" s="1"/>
  <c r="E35" i="1"/>
  <c r="D36" i="1" l="1"/>
  <c r="E36" i="1" s="1"/>
</calcChain>
</file>

<file path=xl/sharedStrings.xml><?xml version="1.0" encoding="utf-8"?>
<sst xmlns="http://schemas.openxmlformats.org/spreadsheetml/2006/main" count="156" uniqueCount="102">
  <si>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</si>
  <si>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</si>
  <si>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</si>
  <si>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</si>
  <si>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</si>
  <si>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</si>
  <si>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</si>
  <si>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</si>
  <si>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</si>
  <si>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</si>
  <si>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</si>
  <si>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</si>
  <si>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</si>
  <si>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</si>
  <si>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</si>
  <si>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</si>
  <si>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</si>
  <si>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</si>
  <si>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</si>
  <si>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</si>
  <si>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</si>
  <si>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</si>
  <si>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</si>
  <si>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</si>
  <si>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</si>
  <si>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</si>
  <si>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</si>
  <si>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</si>
  <si>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IUPUI Combined</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</si>
  <si>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</si>
  <si>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</si>
  <si>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</si>
  <si>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</si>
  <si>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</si>
  <si>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</si>
  <si>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</si>
  <si>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</si>
  <si>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</si>
  <si>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</si>
  <si>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</si>
  <si>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</si>
  <si>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</si>
  <si>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</si>
  <si>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</si>
  <si>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</si>
  <si>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</si>
  <si>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</si>
  <si>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</si>
  <si>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</si>
  <si>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</si>
  <si>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r>
      <t>Undistributed Grad</t>
    </r>
    <r>
      <rPr>
        <vertAlign val="superscript"/>
        <sz val="11"/>
        <rFont val="Calibri"/>
        <family val="2"/>
      </rPr>
      <t>^^</t>
    </r>
  </si>
  <si>
    <t>Student Level</t>
  </si>
  <si>
    <t>Source:  IRDS Point-in-Cycle, Registrar, and UIRR Reports</t>
  </si>
  <si>
    <t>IUPUI Honors College</t>
  </si>
  <si>
    <t>IUPUI Combined#</t>
  </si>
  <si>
    <t>Informatics &amp; Computing</t>
  </si>
  <si>
    <t>2015 Indy credits</t>
  </si>
  <si>
    <t>totals in columns</t>
  </si>
  <si>
    <t>Indy+Colc</t>
  </si>
  <si>
    <t>2016 Indy credits</t>
  </si>
  <si>
    <t>2015 Indy Heads</t>
  </si>
  <si>
    <t>2016 Indy Heads</t>
  </si>
  <si>
    <t>Students Level</t>
  </si>
  <si>
    <t>Residency</t>
  </si>
  <si>
    <t>Liberal Arts</t>
  </si>
  <si>
    <t>LH</t>
  </si>
  <si>
    <t>PiC</t>
  </si>
  <si>
    <t>Diff</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</si>
  <si>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less than 100 are still attributed to the Graduate School.</t>
    </r>
  </si>
  <si>
    <t>Spring 2018</t>
  </si>
  <si>
    <t>N/A</t>
  </si>
  <si>
    <t>IU Online***</t>
  </si>
  <si>
    <t>IN Total*</t>
  </si>
  <si>
    <t>Medicine**</t>
  </si>
  <si>
    <t>Kelley Business**</t>
  </si>
  <si>
    <t xml:space="preserve">*Total also adjusted for students enrolled in degrees offered through the Graduate School but who also have been distributed to schools housing their programs. Heads are counted only once in IN Total.  Credits are not affected.  </t>
  </si>
  <si>
    <t>1/15/2018 - Census</t>
  </si>
  <si>
    <t>1/16/2017</t>
  </si>
  <si>
    <t>1/15/2018</t>
  </si>
  <si>
    <t>Office of Institutional Research and Decision Support 1/15/2018</t>
  </si>
  <si>
    <t>*** IU Online hours include 42 from IU East, 12 from IU Kokomo, 21 from IU Northwest, and 18 from IU Southeast.  All are associated with Informatics and Medicine courses. Heads are not affected.</t>
  </si>
  <si>
    <t>** Includes heads and credits from current enrollment for Winter term.  In 2016, there were 82 heads (all Graduate students) and 546 credits.  In 2017, there are currently 96 heads (84 Graduate students and 11 non-degree in Kelley, 1 Graduate in Medicine) and 640.5 credits (636 for Kelley, 4.5 for Medicine).</t>
  </si>
  <si>
    <t>#Totals adjusted to account for students enrolled at both Indianapolis and Columbus. There were 28 students enrolled at both campuses in Spring 2017 and 24 enrolled at both campuses in Spring 2018. Credits are not affected.</t>
  </si>
  <si>
    <t>+2 ug; +9 grad/prof; +1 non-degree</t>
  </si>
  <si>
    <t>-32 ug; +3 grad; +10 non-degree</t>
  </si>
  <si>
    <t>-56 ug; +29 grad;+0 non-degree</t>
  </si>
  <si>
    <t>+43 ug; +2 grad/prof</t>
  </si>
  <si>
    <t>-10 ug; -9 grad; +1 non-degree</t>
  </si>
  <si>
    <t>+62 ug; +5 grad; +6 non-degree</t>
  </si>
  <si>
    <t>+10 ug; +1 grad; +2 non-degree</t>
  </si>
  <si>
    <t>-51 grad/prof</t>
  </si>
  <si>
    <t>-134 ug; -14 grad; +10 non-degree</t>
  </si>
  <si>
    <t>-9 ug; +4 grad/prof</t>
  </si>
  <si>
    <t>-10 ug; +54 grad/prof; +10 non-degree</t>
  </si>
  <si>
    <t>-2 ug; +26 grad</t>
  </si>
  <si>
    <t>-84 ug; +0 grad</t>
  </si>
  <si>
    <t>-65 ug; -16 grad</t>
  </si>
  <si>
    <t>-30 ug; +10 grad/prof</t>
  </si>
  <si>
    <t>+11 ug; +11 grad; +37 non-degree</t>
  </si>
  <si>
    <t>+21 ug; +20 grad; -1 non-degree</t>
  </si>
  <si>
    <t>+2 grad; -10 non-degree</t>
  </si>
  <si>
    <t>-111 ug; -6 high school; -64 non-degree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</si>
</sst>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009900"/>
      <name val="Calibri"/>
      <family val="2"/>
      <scheme val="minor"/>
    </font>
    <font>
      <b/>
      <sz val="11"/>
      <color rgb="FF009900"/>
      <name val="Calibri"/>
      <family val="2"/>
      <scheme val="minor"/>
    </font>
    <font>
      <sz val="14"/>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8">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rgb="FF000000"/>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s>
  <cellStyleXfs count="5">
    <xf numFmtId="0" fontId="0" fillId="0" borderId="0"/>
    <xf numFmtId="0" fontId="11" fillId="0" borderId="0"/>
    <xf numFmtId="0" fontId="12" fillId="0" borderId="0"/>
    <xf numFmtId="0" fontId="3" fillId="0" borderId="0"/>
    <xf numFmtId="0" fontId="1" fillId="0" borderId="0"/>
  </cellStyleXfs>
  <cellXfs count="204">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3" fillId="0" borderId="0" xfId="0" applyFont="1" applyBorder="1"/>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8" fillId="3" borderId="7" xfId="0" applyNumberFormat="1" applyFont="1" applyFill="1" applyBorder="1" applyAlignment="1">
      <alignment horizontal="center"/>
    </xf>
    <xf numFmtId="164" fontId="15" fillId="0" borderId="8" xfId="0" applyNumberFormat="1" applyFont="1" applyBorder="1" applyAlignment="1">
      <alignment horizontal="center"/>
    </xf>
    <xf numFmtId="164" fontId="15" fillId="0" borderId="9"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164" fontId="15" fillId="0" borderId="10" xfId="0" applyNumberFormat="1" applyFont="1" applyBorder="1" applyAlignment="1">
      <alignment horizontal="center"/>
    </xf>
    <xf numFmtId="164" fontId="15" fillId="0" borderId="11" xfId="0" applyNumberFormat="1" applyFont="1" applyBorder="1" applyAlignment="1">
      <alignment horizontal="center"/>
    </xf>
    <xf numFmtId="3" fontId="22" fillId="2" borderId="8" xfId="0" applyNumberFormat="1" applyFont="1" applyFill="1" applyBorder="1" applyAlignment="1">
      <alignment horizontal="center" wrapText="1"/>
    </xf>
    <xf numFmtId="166" fontId="12" fillId="0" borderId="8" xfId="0" applyNumberFormat="1" applyFont="1" applyFill="1" applyBorder="1" applyAlignment="1">
      <alignment horizontal="center" vertical="center" wrapText="1" readingOrder="1"/>
    </xf>
    <xf numFmtId="164" fontId="22" fillId="2" borderId="1" xfId="0" applyNumberFormat="1" applyFont="1" applyFill="1" applyBorder="1" applyAlignment="1">
      <alignment horizontal="center" wrapText="1"/>
    </xf>
    <xf numFmtId="0" fontId="18" fillId="3" borderId="4" xfId="0" applyFont="1" applyFill="1" applyBorder="1"/>
    <xf numFmtId="0" fontId="18" fillId="2" borderId="4" xfId="0" applyFont="1" applyFill="1" applyBorder="1"/>
    <xf numFmtId="0" fontId="18" fillId="5" borderId="12" xfId="0" applyFont="1" applyFill="1" applyBorder="1"/>
    <xf numFmtId="0" fontId="18" fillId="5" borderId="13" xfId="0" applyFont="1" applyFill="1" applyBorder="1" applyAlignment="1">
      <alignment vertical="center"/>
    </xf>
    <xf numFmtId="3" fontId="18" fillId="5" borderId="19" xfId="0" applyNumberFormat="1" applyFont="1" applyFill="1" applyBorder="1" applyAlignment="1">
      <alignment horizontal="center" vertical="center" wrapText="1" readingOrder="1"/>
    </xf>
    <xf numFmtId="0" fontId="15" fillId="0" borderId="4" xfId="0" applyFont="1" applyBorder="1" applyAlignment="1">
      <alignment vertical="center"/>
    </xf>
    <xf numFmtId="0" fontId="18" fillId="3" borderId="4" xfId="0" applyFont="1" applyFill="1" applyBorder="1" applyAlignment="1">
      <alignment vertical="center"/>
    </xf>
    <xf numFmtId="0" fontId="18" fillId="2" borderId="4" xfId="0" applyFont="1" applyFill="1" applyBorder="1" applyAlignment="1">
      <alignment vertical="center"/>
    </xf>
    <xf numFmtId="0" fontId="24" fillId="0" borderId="0" xfId="0" applyFont="1" applyAlignment="1">
      <alignment horizontal="center"/>
    </xf>
    <xf numFmtId="0" fontId="15" fillId="0" borderId="15" xfId="0" applyFont="1" applyBorder="1"/>
    <xf numFmtId="0" fontId="18" fillId="0" borderId="4" xfId="0" applyFont="1" applyBorder="1"/>
    <xf numFmtId="0" fontId="18" fillId="0" borderId="12" xfId="0" applyFont="1" applyBorder="1"/>
    <xf numFmtId="0" fontId="3"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5" fillId="3" borderId="4" xfId="0" applyFont="1" applyFill="1" applyBorder="1" applyAlignment="1">
      <alignment horizontal="left" vertical="center" wrapText="1"/>
    </xf>
    <xf numFmtId="0" fontId="15" fillId="0" borderId="12" xfId="0" applyFont="1" applyBorder="1" applyAlignment="1">
      <alignment horizontal="left" vertical="center" wrapText="1"/>
    </xf>
    <xf numFmtId="3" fontId="12" fillId="4" borderId="8" xfId="0" applyNumberFormat="1" applyFont="1" applyFill="1" applyBorder="1" applyAlignment="1">
      <alignment horizontal="center" vertical="center" wrapText="1" readingOrder="1"/>
    </xf>
    <xf numFmtId="0" fontId="15" fillId="2" borderId="0" xfId="0" applyFont="1" applyFill="1"/>
    <xf numFmtId="0" fontId="15" fillId="0" borderId="15" xfId="0" applyFont="1" applyBorder="1" applyAlignment="1">
      <alignment vertical="center"/>
    </xf>
    <xf numFmtId="0" fontId="18" fillId="0" borderId="4" xfId="0" applyFont="1" applyBorder="1" applyAlignment="1">
      <alignment vertical="center"/>
    </xf>
    <xf numFmtId="0" fontId="18" fillId="0" borderId="12" xfId="0" applyFont="1" applyBorder="1" applyAlignment="1">
      <alignment vertical="center"/>
    </xf>
    <xf numFmtId="166" fontId="26" fillId="3" borderId="21" xfId="0" applyNumberFormat="1" applyFont="1" applyFill="1" applyBorder="1" applyAlignment="1">
      <alignment horizontal="center" vertical="center" wrapText="1" readingOrder="1"/>
    </xf>
    <xf numFmtId="166" fontId="12" fillId="0" borderId="21" xfId="0" applyNumberFormat="1" applyFont="1" applyFill="1" applyBorder="1" applyAlignment="1">
      <alignment horizontal="center" vertical="center" wrapText="1" readingOrder="1"/>
    </xf>
    <xf numFmtId="166" fontId="12" fillId="0" borderId="22" xfId="0" applyNumberFormat="1" applyFont="1" applyFill="1" applyBorder="1" applyAlignment="1">
      <alignment horizontal="center" vertical="center" wrapText="1" readingOrder="1"/>
    </xf>
    <xf numFmtId="0" fontId="15" fillId="0" borderId="15" xfId="0" applyFont="1" applyFill="1" applyBorder="1"/>
    <xf numFmtId="0" fontId="18" fillId="3" borderId="16" xfId="0" applyFont="1" applyFill="1" applyBorder="1"/>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5" xfId="0" applyFont="1" applyFill="1" applyBorder="1" applyAlignment="1">
      <alignment vertical="center"/>
    </xf>
    <xf numFmtId="16" fontId="18" fillId="3" borderId="17" xfId="0" applyNumberFormat="1" applyFont="1" applyFill="1" applyBorder="1" applyAlignment="1">
      <alignment horizontal="center"/>
    </xf>
    <xf numFmtId="3" fontId="12" fillId="0" borderId="21" xfId="0" applyNumberFormat="1" applyFont="1" applyFill="1" applyBorder="1" applyAlignment="1">
      <alignment horizontal="center" vertical="center" wrapText="1" readingOrder="1"/>
    </xf>
    <xf numFmtId="3" fontId="26" fillId="3" borderId="8" xfId="0" applyNumberFormat="1" applyFont="1" applyFill="1" applyBorder="1" applyAlignment="1">
      <alignment horizontal="center" vertical="center" wrapText="1" readingOrder="1"/>
    </xf>
    <xf numFmtId="166" fontId="26" fillId="5" borderId="22" xfId="0" applyNumberFormat="1" applyFont="1" applyFill="1" applyBorder="1" applyAlignment="1">
      <alignment horizontal="center" vertical="center" wrapText="1" readingOrder="1"/>
    </xf>
    <xf numFmtId="166" fontId="12" fillId="2" borderId="21" xfId="0" applyNumberFormat="1" applyFont="1" applyFill="1" applyBorder="1" applyAlignment="1">
      <alignment horizontal="center" vertical="center" wrapText="1" readingOrder="1"/>
    </xf>
    <xf numFmtId="166" fontId="12" fillId="0" borderId="8" xfId="1" applyNumberFormat="1" applyFont="1" applyFill="1" applyBorder="1" applyAlignment="1">
      <alignment horizontal="center" vertical="center" wrapText="1"/>
    </xf>
    <xf numFmtId="0" fontId="16" fillId="3" borderId="18" xfId="0" applyFont="1" applyFill="1" applyBorder="1" applyAlignment="1">
      <alignment vertical="center"/>
    </xf>
    <xf numFmtId="0" fontId="16" fillId="3" borderId="18" xfId="0" applyFont="1" applyFill="1" applyBorder="1"/>
    <xf numFmtId="0" fontId="16" fillId="3" borderId="5" xfId="0" applyFont="1" applyFill="1" applyBorder="1" applyAlignment="1">
      <alignment horizontal="center"/>
    </xf>
    <xf numFmtId="166" fontId="12" fillId="2" borderId="8" xfId="0" applyNumberFormat="1" applyFont="1" applyFill="1" applyBorder="1" applyAlignment="1">
      <alignment horizontal="center" vertical="center" wrapText="1" readingOrder="1"/>
    </xf>
    <xf numFmtId="3" fontId="31" fillId="2" borderId="8" xfId="0" applyNumberFormat="1" applyFont="1" applyFill="1" applyBorder="1" applyAlignment="1">
      <alignment horizontal="center" wrapText="1"/>
    </xf>
    <xf numFmtId="3" fontId="32" fillId="2" borderId="8" xfId="0" applyNumberFormat="1" applyFont="1" applyFill="1" applyBorder="1" applyAlignment="1">
      <alignment horizontal="center" wrapText="1"/>
    </xf>
    <xf numFmtId="3" fontId="32" fillId="2" borderId="8" xfId="0" applyNumberFormat="1" applyFont="1" applyFill="1" applyBorder="1" applyAlignment="1">
      <alignment horizontal="center" vertical="center" wrapText="1"/>
    </xf>
    <xf numFmtId="164" fontId="31"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3" fontId="31" fillId="2" borderId="8" xfId="0" applyNumberFormat="1" applyFont="1" applyFill="1" applyBorder="1" applyAlignment="1">
      <alignment horizontal="center" vertical="center" wrapText="1"/>
    </xf>
    <xf numFmtId="164" fontId="31" fillId="2" borderId="11" xfId="0" applyNumberFormat="1" applyFont="1" applyFill="1" applyBorder="1" applyAlignment="1">
      <alignment horizontal="center" vertical="center" wrapText="1"/>
    </xf>
    <xf numFmtId="164" fontId="31" fillId="2" borderId="1" xfId="0" applyNumberFormat="1" applyFont="1" applyFill="1" applyBorder="1" applyAlignment="1">
      <alignment horizontal="center" vertical="center" wrapText="1"/>
    </xf>
    <xf numFmtId="164" fontId="27" fillId="3" borderId="1" xfId="0" applyNumberFormat="1" applyFont="1" applyFill="1" applyBorder="1" applyAlignment="1">
      <alignment horizontal="center" vertical="center" wrapText="1"/>
    </xf>
    <xf numFmtId="166" fontId="27" fillId="3" borderId="8" xfId="0" applyNumberFormat="1" applyFont="1" applyFill="1" applyBorder="1" applyAlignment="1">
      <alignment horizontal="center" vertical="center" wrapText="1" readingOrder="1"/>
    </xf>
    <xf numFmtId="0" fontId="16" fillId="3" borderId="18" xfId="0" applyFont="1" applyFill="1" applyBorder="1" applyAlignment="1">
      <alignment horizontal="left" vertical="center"/>
    </xf>
    <xf numFmtId="3" fontId="32" fillId="2" borderId="3" xfId="0" applyNumberFormat="1" applyFont="1" applyFill="1" applyBorder="1" applyAlignment="1">
      <alignment horizontal="center" wrapText="1"/>
    </xf>
    <xf numFmtId="0" fontId="15" fillId="0" borderId="15"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0" xfId="0" applyNumberFormat="1" applyFont="1" applyFill="1" applyBorder="1" applyAlignment="1">
      <alignment horizontal="center" vertical="center"/>
    </xf>
    <xf numFmtId="3" fontId="15" fillId="0" borderId="8" xfId="0" applyNumberFormat="1" applyFont="1" applyFill="1" applyBorder="1" applyAlignment="1">
      <alignment horizontal="center" vertical="center" wrapText="1"/>
    </xf>
    <xf numFmtId="3" fontId="24" fillId="0" borderId="0" xfId="0" applyNumberFormat="1" applyFont="1" applyFill="1" applyAlignment="1">
      <alignment horizontal="center"/>
    </xf>
    <xf numFmtId="3" fontId="15" fillId="0" borderId="10" xfId="0" applyNumberFormat="1" applyFont="1" applyFill="1" applyBorder="1" applyAlignment="1">
      <alignment horizontal="center"/>
    </xf>
    <xf numFmtId="3" fontId="15" fillId="0" borderId="8" xfId="0" applyNumberFormat="1" applyFont="1" applyFill="1" applyBorder="1" applyAlignment="1">
      <alignment horizontal="center"/>
    </xf>
    <xf numFmtId="3" fontId="3" fillId="0" borderId="0" xfId="0" applyNumberFormat="1" applyFont="1" applyFill="1" applyAlignment="1">
      <alignment horizontal="center"/>
    </xf>
    <xf numFmtId="49" fontId="18" fillId="3" borderId="17" xfId="3" applyNumberFormat="1" applyFont="1" applyFill="1" applyBorder="1" applyAlignment="1">
      <alignment horizontal="center"/>
    </xf>
    <xf numFmtId="3" fontId="27" fillId="5" borderId="9" xfId="0" applyNumberFormat="1" applyFont="1" applyFill="1" applyBorder="1" applyAlignment="1">
      <alignment horizontal="center" wrapText="1"/>
    </xf>
    <xf numFmtId="164" fontId="27" fillId="5" borderId="2" xfId="0" applyNumberFormat="1" applyFont="1" applyFill="1" applyBorder="1" applyAlignment="1">
      <alignment horizontal="center" wrapText="1"/>
    </xf>
    <xf numFmtId="3" fontId="27" fillId="2" borderId="3" xfId="0" applyNumberFormat="1" applyFont="1" applyFill="1" applyBorder="1" applyAlignment="1">
      <alignment horizontal="center" vertical="center" wrapText="1"/>
    </xf>
    <xf numFmtId="164" fontId="27" fillId="2" borderId="11" xfId="0" applyNumberFormat="1" applyFont="1" applyFill="1" applyBorder="1" applyAlignment="1">
      <alignment horizontal="center" vertical="center" wrapText="1"/>
    </xf>
    <xf numFmtId="3" fontId="27" fillId="2" borderId="8" xfId="0" applyNumberFormat="1" applyFont="1" applyFill="1" applyBorder="1" applyAlignment="1">
      <alignment horizontal="center" wrapText="1"/>
    </xf>
    <xf numFmtId="164" fontId="27" fillId="2" borderId="1" xfId="0" applyNumberFormat="1" applyFont="1" applyFill="1" applyBorder="1" applyAlignment="1">
      <alignment horizontal="center" wrapText="1"/>
    </xf>
    <xf numFmtId="3" fontId="0" fillId="0" borderId="0" xfId="0" applyNumberFormat="1"/>
    <xf numFmtId="3" fontId="15" fillId="0" borderId="10" xfId="0" applyNumberFormat="1" applyFont="1" applyFill="1" applyBorder="1" applyAlignment="1">
      <alignment horizontal="center" vertical="center"/>
    </xf>
    <xf numFmtId="3" fontId="15" fillId="0" borderId="8" xfId="0" applyNumberFormat="1" applyFont="1" applyFill="1" applyBorder="1" applyAlignment="1">
      <alignment horizontal="center" vertical="center" wrapText="1"/>
    </xf>
    <xf numFmtId="3" fontId="18" fillId="0" borderId="8"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5" fillId="0" borderId="10" xfId="0" applyNumberFormat="1" applyFont="1" applyFill="1" applyBorder="1" applyAlignment="1">
      <alignment horizontal="center"/>
    </xf>
    <xf numFmtId="3" fontId="15" fillId="0" borderId="8" xfId="0" applyNumberFormat="1" applyFont="1" applyFill="1" applyBorder="1" applyAlignment="1">
      <alignment horizontal="center"/>
    </xf>
    <xf numFmtId="3" fontId="18" fillId="0" borderId="8" xfId="0" applyNumberFormat="1" applyFont="1" applyFill="1" applyBorder="1" applyAlignment="1">
      <alignment horizontal="center"/>
    </xf>
    <xf numFmtId="3" fontId="18" fillId="0" borderId="9" xfId="0" applyNumberFormat="1" applyFont="1" applyFill="1" applyBorder="1" applyAlignment="1">
      <alignment horizontal="center"/>
    </xf>
    <xf numFmtId="166" fontId="31" fillId="0" borderId="8" xfId="0" applyNumberFormat="1" applyFont="1" applyFill="1" applyBorder="1" applyAlignment="1">
      <alignment horizontal="center" vertical="center" wrapText="1" readingOrder="1"/>
    </xf>
    <xf numFmtId="3" fontId="27" fillId="2" borderId="14" xfId="0" applyNumberFormat="1" applyFont="1" applyFill="1" applyBorder="1" applyAlignment="1">
      <alignment horizontal="center" vertical="center" wrapText="1"/>
    </xf>
    <xf numFmtId="166" fontId="12" fillId="0" borderId="10" xfId="1" applyNumberFormat="1" applyFont="1" applyFill="1" applyBorder="1" applyAlignment="1">
      <alignment horizontal="center" vertical="center" wrapText="1"/>
    </xf>
    <xf numFmtId="166" fontId="31" fillId="0" borderId="10" xfId="0" applyNumberFormat="1" applyFont="1" applyFill="1" applyBorder="1" applyAlignment="1">
      <alignment horizontal="center" vertical="center" wrapText="1" readingOrder="1"/>
    </xf>
    <xf numFmtId="164" fontId="31" fillId="0" borderId="11" xfId="0" applyNumberFormat="1" applyFont="1" applyFill="1" applyBorder="1" applyAlignment="1">
      <alignment horizontal="center" vertical="center" wrapText="1"/>
    </xf>
    <xf numFmtId="164" fontId="31" fillId="0" borderId="1" xfId="0" applyNumberFormat="1" applyFont="1" applyFill="1" applyBorder="1" applyAlignment="1">
      <alignment horizontal="center" vertical="center" wrapText="1"/>
    </xf>
    <xf numFmtId="3" fontId="34" fillId="0" borderId="8" xfId="0" applyNumberFormat="1" applyFont="1" applyFill="1" applyBorder="1" applyAlignment="1">
      <alignment horizontal="center" vertical="center" wrapText="1"/>
    </xf>
    <xf numFmtId="164" fontId="34" fillId="2" borderId="1" xfId="0" applyNumberFormat="1" applyFont="1" applyFill="1" applyBorder="1" applyAlignment="1">
      <alignment horizontal="center" vertical="center" wrapText="1"/>
    </xf>
    <xf numFmtId="3" fontId="31" fillId="2" borderId="10" xfId="0" applyNumberFormat="1" applyFont="1" applyFill="1" applyBorder="1" applyAlignment="1">
      <alignment horizontal="center" vertical="center" wrapText="1"/>
    </xf>
    <xf numFmtId="3" fontId="34" fillId="2" borderId="8" xfId="0" applyNumberFormat="1" applyFont="1" applyFill="1" applyBorder="1" applyAlignment="1">
      <alignment horizontal="center" vertical="center" wrapText="1"/>
    </xf>
    <xf numFmtId="166" fontId="34" fillId="0" borderId="9" xfId="0" applyNumberFormat="1" applyFont="1" applyFill="1" applyBorder="1" applyAlignment="1">
      <alignment horizontal="center" vertical="center" wrapText="1" readingOrder="1"/>
    </xf>
    <xf numFmtId="164" fontId="34" fillId="2" borderId="2" xfId="0" applyNumberFormat="1" applyFont="1" applyFill="1" applyBorder="1" applyAlignment="1">
      <alignment horizontal="center" vertical="center" wrapText="1"/>
    </xf>
    <xf numFmtId="3" fontId="34" fillId="2" borderId="8" xfId="0" applyNumberFormat="1" applyFont="1" applyFill="1" applyBorder="1" applyAlignment="1">
      <alignment horizontal="center" wrapText="1"/>
    </xf>
    <xf numFmtId="164" fontId="34" fillId="2" borderId="1" xfId="0" applyNumberFormat="1" applyFont="1" applyFill="1" applyBorder="1" applyAlignment="1">
      <alignment horizontal="center" wrapText="1"/>
    </xf>
    <xf numFmtId="3" fontId="27" fillId="3" borderId="8" xfId="0" applyNumberFormat="1" applyFont="1" applyFill="1" applyBorder="1" applyAlignment="1">
      <alignment horizontal="center" wrapText="1"/>
    </xf>
    <xf numFmtId="164" fontId="27" fillId="3" borderId="1" xfId="0" applyNumberFormat="1" applyFont="1" applyFill="1" applyBorder="1" applyAlignment="1">
      <alignment horizontal="center" wrapText="1"/>
    </xf>
    <xf numFmtId="3" fontId="27" fillId="3" borderId="8" xfId="0" applyNumberFormat="1" applyFont="1" applyFill="1" applyBorder="1" applyAlignment="1">
      <alignment horizontal="center" vertical="center" wrapText="1"/>
    </xf>
    <xf numFmtId="3" fontId="27" fillId="5" borderId="19" xfId="0" applyNumberFormat="1" applyFont="1" applyFill="1" applyBorder="1" applyAlignment="1">
      <alignment horizontal="center" vertical="center" wrapText="1"/>
    </xf>
    <xf numFmtId="164" fontId="27" fillId="5" borderId="20" xfId="0" applyNumberFormat="1" applyFont="1" applyFill="1" applyBorder="1" applyAlignment="1">
      <alignment horizontal="center" vertical="center" wrapText="1"/>
    </xf>
    <xf numFmtId="166" fontId="34" fillId="0" borderId="8" xfId="0" applyNumberFormat="1" applyFont="1" applyFill="1" applyBorder="1" applyAlignment="1">
      <alignment horizontal="center" vertical="center" wrapText="1" readingOrder="1"/>
    </xf>
    <xf numFmtId="164" fontId="34" fillId="0" borderId="1"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readingOrder="1"/>
    </xf>
    <xf numFmtId="166" fontId="12" fillId="0" borderId="0" xfId="0" applyNumberFormat="1" applyFont="1" applyFill="1" applyBorder="1" applyAlignment="1">
      <alignment horizontal="center" vertical="center" wrapText="1" readingOrder="1"/>
    </xf>
    <xf numFmtId="166" fontId="12" fillId="2" borderId="0" xfId="0" applyNumberFormat="1" applyFont="1" applyFill="1" applyBorder="1" applyAlignment="1">
      <alignment horizontal="center" vertical="center" wrapText="1" readingOrder="1"/>
    </xf>
    <xf numFmtId="3" fontId="12" fillId="0" borderId="26" xfId="0" applyNumberFormat="1" applyFont="1" applyFill="1" applyBorder="1" applyAlignment="1">
      <alignment horizontal="center" vertical="center" wrapText="1" readingOrder="1"/>
    </xf>
    <xf numFmtId="164" fontId="27" fillId="2" borderId="27" xfId="0" applyNumberFormat="1" applyFont="1" applyFill="1" applyBorder="1" applyAlignment="1">
      <alignment horizontal="center" vertical="center" wrapText="1"/>
    </xf>
    <xf numFmtId="0" fontId="16" fillId="3" borderId="17" xfId="0" applyFont="1" applyFill="1" applyBorder="1" applyAlignment="1">
      <alignment horizontal="center"/>
    </xf>
    <xf numFmtId="164" fontId="32" fillId="2" borderId="28" xfId="0" applyNumberFormat="1" applyFont="1" applyFill="1" applyBorder="1" applyAlignment="1">
      <alignment horizontal="center" wrapText="1"/>
    </xf>
    <xf numFmtId="3" fontId="35" fillId="2" borderId="3" xfId="0" applyNumberFormat="1" applyFont="1" applyFill="1" applyBorder="1" applyAlignment="1">
      <alignment horizontal="center" wrapText="1"/>
    </xf>
    <xf numFmtId="164" fontId="35" fillId="2" borderId="28" xfId="0" applyNumberFormat="1" applyFont="1" applyFill="1" applyBorder="1" applyAlignment="1">
      <alignment horizontal="center" wrapText="1"/>
    </xf>
    <xf numFmtId="3" fontId="31" fillId="0" borderId="8" xfId="0" applyNumberFormat="1" applyFont="1" applyFill="1" applyBorder="1" applyAlignment="1">
      <alignment horizontal="center" vertical="center" wrapText="1"/>
    </xf>
    <xf numFmtId="3" fontId="34" fillId="2" borderId="10" xfId="0" applyNumberFormat="1" applyFont="1" applyFill="1" applyBorder="1" applyAlignment="1">
      <alignment horizontal="center" wrapText="1"/>
    </xf>
    <xf numFmtId="164" fontId="34" fillId="2" borderId="11" xfId="0" applyNumberFormat="1" applyFont="1" applyFill="1" applyBorder="1" applyAlignment="1">
      <alignment horizontal="center" wrapText="1"/>
    </xf>
    <xf numFmtId="3" fontId="35" fillId="2" borderId="14" xfId="0" applyNumberFormat="1" applyFont="1" applyFill="1" applyBorder="1" applyAlignment="1">
      <alignment horizontal="center" wrapText="1"/>
    </xf>
    <xf numFmtId="164" fontId="35" fillId="2" borderId="27" xfId="0" applyNumberFormat="1" applyFont="1" applyFill="1" applyBorder="1" applyAlignment="1">
      <alignment horizontal="center" wrapText="1"/>
    </xf>
    <xf numFmtId="0" fontId="4" fillId="2" borderId="0" xfId="0" applyFont="1" applyFill="1" applyAlignment="1">
      <alignment horizontal="center"/>
    </xf>
    <xf numFmtId="0" fontId="4" fillId="2" borderId="0" xfId="0" applyFont="1" applyFill="1"/>
    <xf numFmtId="49" fontId="4" fillId="2" borderId="0" xfId="0" applyNumberFormat="1" applyFont="1" applyFill="1" applyAlignment="1">
      <alignment horizontal="left"/>
    </xf>
    <xf numFmtId="3" fontId="34" fillId="0" borderId="8" xfId="0" applyNumberFormat="1" applyFont="1" applyFill="1" applyBorder="1" applyAlignment="1">
      <alignment horizontal="center" wrapText="1"/>
    </xf>
    <xf numFmtId="164" fontId="34" fillId="0" borderId="1" xfId="0" applyNumberFormat="1" applyFont="1" applyFill="1" applyBorder="1" applyAlignment="1">
      <alignment horizontal="center" wrapText="1"/>
    </xf>
    <xf numFmtId="166" fontId="33" fillId="3" borderId="8" xfId="0" applyNumberFormat="1" applyFont="1" applyFill="1" applyBorder="1" applyAlignment="1">
      <alignment horizontal="center" vertical="center" wrapText="1" readingOrder="1"/>
    </xf>
    <xf numFmtId="164" fontId="33" fillId="3" borderId="1" xfId="0" applyNumberFormat="1" applyFont="1" applyFill="1" applyBorder="1" applyAlignment="1">
      <alignment horizontal="center" vertical="center" wrapText="1"/>
    </xf>
    <xf numFmtId="49" fontId="15" fillId="0" borderId="37" xfId="0" applyNumberFormat="1" applyFont="1" applyFill="1" applyBorder="1" applyAlignment="1">
      <alignment horizontal="left" vertical="center"/>
    </xf>
    <xf numFmtId="49" fontId="15" fillId="0" borderId="32" xfId="0" applyNumberFormat="1" applyFont="1" applyFill="1" applyBorder="1" applyAlignment="1">
      <alignment horizontal="left" vertical="center"/>
    </xf>
    <xf numFmtId="49" fontId="15" fillId="0" borderId="32" xfId="0" applyNumberFormat="1" applyFont="1" applyFill="1" applyBorder="1" applyAlignment="1">
      <alignment horizontal="left" vertical="center" wrapText="1"/>
    </xf>
    <xf numFmtId="49" fontId="20" fillId="0" borderId="32" xfId="0" applyNumberFormat="1" applyFont="1" applyFill="1" applyBorder="1" applyAlignment="1">
      <alignment horizontal="left" vertical="center" wrapText="1"/>
    </xf>
    <xf numFmtId="49" fontId="15" fillId="0" borderId="33" xfId="0" applyNumberFormat="1" applyFont="1" applyFill="1" applyBorder="1" applyAlignment="1">
      <alignment horizontal="left" vertical="center" wrapText="1"/>
    </xf>
    <xf numFmtId="49" fontId="20" fillId="0" borderId="33" xfId="0" applyNumberFormat="1" applyFont="1" applyFill="1" applyBorder="1" applyAlignment="1">
      <alignment horizontal="left" vertical="center" wrapText="1"/>
    </xf>
    <xf numFmtId="1" fontId="17" fillId="2" borderId="32" xfId="0" applyNumberFormat="1" applyFont="1" applyFill="1" applyBorder="1" applyAlignment="1">
      <alignment horizontal="left" vertical="center" wrapText="1"/>
    </xf>
    <xf numFmtId="49" fontId="17" fillId="2" borderId="32" xfId="0" applyNumberFormat="1" applyFont="1" applyFill="1" applyBorder="1" applyAlignment="1">
      <alignment vertical="top" wrapText="1"/>
    </xf>
    <xf numFmtId="0" fontId="7" fillId="0" borderId="23" xfId="0" applyFont="1" applyBorder="1" applyAlignment="1">
      <alignment horizontal="right" vertical="center" wrapText="1"/>
    </xf>
    <xf numFmtId="0" fontId="7" fillId="0" borderId="24" xfId="0" applyFont="1" applyBorder="1" applyAlignment="1">
      <alignment horizontal="right" vertical="center" wrapText="1"/>
    </xf>
    <xf numFmtId="0" fontId="23" fillId="0" borderId="12" xfId="0" applyFont="1" applyBorder="1" applyAlignment="1">
      <alignment wrapText="1"/>
    </xf>
    <xf numFmtId="0" fontId="23" fillId="0" borderId="9" xfId="0" applyFont="1" applyBorder="1" applyAlignment="1">
      <alignment wrapText="1"/>
    </xf>
    <xf numFmtId="0" fontId="23" fillId="0" borderId="4" xfId="0" applyFont="1" applyBorder="1" applyAlignment="1"/>
    <xf numFmtId="0" fontId="23" fillId="0" borderId="8" xfId="0" applyFont="1" applyBorder="1" applyAlignment="1"/>
    <xf numFmtId="0" fontId="23" fillId="0" borderId="15" xfId="0" applyFont="1" applyBorder="1" applyAlignment="1"/>
    <xf numFmtId="0" fontId="23" fillId="0" borderId="10" xfId="0" applyFont="1" applyBorder="1" applyAlignment="1"/>
    <xf numFmtId="0" fontId="23" fillId="0" borderId="4" xfId="0" applyFont="1" applyBorder="1" applyAlignment="1">
      <alignment wrapText="1"/>
    </xf>
    <xf numFmtId="0" fontId="23" fillId="0" borderId="8" xfId="0" applyFont="1" applyBorder="1" applyAlignment="1">
      <alignment wrapText="1"/>
    </xf>
    <xf numFmtId="0" fontId="3" fillId="0" borderId="31" xfId="0" applyFont="1" applyBorder="1" applyAlignment="1">
      <alignment horizontal="center" wrapText="1"/>
    </xf>
    <xf numFmtId="0" fontId="3" fillId="0" borderId="15" xfId="0" applyFont="1" applyBorder="1" applyAlignment="1">
      <alignment horizontal="center" wrapText="1"/>
    </xf>
    <xf numFmtId="0" fontId="21" fillId="0" borderId="0" xfId="0" applyFont="1" applyAlignment="1">
      <alignment vertical="top"/>
    </xf>
    <xf numFmtId="165" fontId="4" fillId="0" borderId="0" xfId="0" applyNumberFormat="1" applyFont="1" applyFill="1" applyAlignment="1"/>
    <xf numFmtId="0" fontId="36" fillId="0" borderId="0" xfId="0" applyFont="1" applyFill="1" applyAlignment="1"/>
    <xf numFmtId="3" fontId="4"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28" fillId="0" borderId="0" xfId="0" applyFont="1" applyFill="1" applyBorder="1" applyAlignment="1">
      <alignment vertical="center" wrapText="1"/>
    </xf>
    <xf numFmtId="0" fontId="3" fillId="0" borderId="0" xfId="0" applyFont="1" applyFill="1" applyBorder="1" applyAlignment="1">
      <alignment wrapText="1"/>
    </xf>
    <xf numFmtId="0" fontId="8" fillId="2" borderId="10" xfId="0" applyFont="1" applyFill="1" applyBorder="1" applyAlignment="1">
      <alignment vertical="center" wrapText="1"/>
    </xf>
    <xf numFmtId="0" fontId="9" fillId="2" borderId="10" xfId="0" applyFont="1" applyFill="1" applyBorder="1" applyAlignment="1">
      <alignment wrapText="1"/>
    </xf>
    <xf numFmtId="0" fontId="9" fillId="2" borderId="8" xfId="0" applyFont="1" applyFill="1" applyBorder="1" applyAlignment="1">
      <alignment wrapText="1"/>
    </xf>
    <xf numFmtId="0" fontId="5" fillId="0" borderId="33" xfId="0" applyFont="1" applyFill="1" applyBorder="1" applyAlignment="1">
      <alignment vertical="center" wrapText="1"/>
    </xf>
    <xf numFmtId="0" fontId="5" fillId="0" borderId="34" xfId="0" applyFont="1" applyFill="1" applyBorder="1" applyAlignment="1">
      <alignment vertical="center" wrapText="1"/>
    </xf>
    <xf numFmtId="0" fontId="4" fillId="0" borderId="0" xfId="0" applyFont="1" applyFill="1" applyAlignment="1">
      <alignment horizontal="left"/>
    </xf>
    <xf numFmtId="49" fontId="5" fillId="0" borderId="35" xfId="0" applyNumberFormat="1" applyFont="1" applyFill="1" applyBorder="1" applyAlignment="1">
      <alignment horizontal="left" vertical="center" wrapText="1"/>
    </xf>
    <xf numFmtId="49" fontId="5" fillId="0" borderId="36" xfId="0" applyNumberFormat="1" applyFont="1" applyFill="1" applyBorder="1" applyAlignment="1">
      <alignment horizontal="left" vertical="center" wrapText="1"/>
    </xf>
    <xf numFmtId="0" fontId="5" fillId="0" borderId="29" xfId="0" applyFont="1" applyFill="1" applyBorder="1" applyAlignment="1">
      <alignment vertical="center" wrapText="1"/>
    </xf>
    <xf numFmtId="0" fontId="5" fillId="0" borderId="30" xfId="0" applyFont="1" applyFill="1" applyBorder="1" applyAlignment="1">
      <alignment vertical="center" wrapText="1"/>
    </xf>
    <xf numFmtId="0" fontId="5" fillId="0" borderId="10" xfId="0" applyFont="1" applyFill="1" applyBorder="1" applyAlignment="1">
      <alignment vertical="center" wrapText="1"/>
    </xf>
    <xf numFmtId="0" fontId="2" fillId="3" borderId="16" xfId="0" applyFont="1" applyFill="1" applyBorder="1" applyAlignment="1"/>
    <xf numFmtId="0" fontId="2" fillId="3" borderId="5" xfId="0" applyFont="1" applyFill="1" applyBorder="1" applyAlignment="1"/>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25" xfId="0" applyFont="1" applyFill="1" applyBorder="1" applyAlignment="1">
      <alignment vertical="top" wrapText="1"/>
    </xf>
    <xf numFmtId="0" fontId="5" fillId="0" borderId="0" xfId="0" applyFont="1" applyFill="1" applyAlignment="1">
      <alignment vertical="top" wrapText="1"/>
    </xf>
    <xf numFmtId="14" fontId="29" fillId="0" borderId="0" xfId="0" applyNumberFormat="1" applyFont="1" applyAlignment="1">
      <alignment horizontal="left"/>
    </xf>
    <xf numFmtId="0" fontId="30" fillId="0" borderId="0" xfId="0" applyFont="1" applyAlignment="1">
      <alignment horizontal="left"/>
    </xf>
  </cellXfs>
  <cellStyles count="5">
    <cellStyle name="Normal" xfId="0" builtinId="0"/>
    <cellStyle name="Normal 2" xfId="1"/>
    <cellStyle name="Normal 2 2" xfId="4"/>
    <cellStyle name="Normal 4" xfId="2"/>
    <cellStyle name="Normal 5" xfId="3"/>
  </cellStyles>
  <dxfs count="0"/>
  <tableStyles count="0" defaultTableStyle="TableStyleMedium9"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topLeftCell="A7" zoomScaleNormal="100" zoomScaleSheetLayoutView="100" workbookViewId="0">
      <selection activeCell="A24" sqref="A24"/>
    </sheetView>
  </sheetViews>
  <sheetFormatPr defaultRowHeight="12.75" x14ac:dyDescent="0.2"/>
  <cols>
    <col min="1" max="1" width="25.140625" customWidth="1"/>
    <col min="2" max="2" width="10.28515625" style="6" customWidth="1"/>
    <col min="3" max="3" width="10.42578125" style="6" customWidth="1"/>
    <col min="4" max="4" width="8.5703125" style="7" customWidth="1"/>
    <col min="5" max="5" width="9.42578125" style="7" customWidth="1"/>
    <col min="6" max="6" width="0.85546875" style="14" customWidth="1"/>
    <col min="7" max="7" width="22.85546875" customWidth="1"/>
    <col min="8" max="8" width="9.85546875" style="9" customWidth="1"/>
    <col min="9" max="9" width="10.7109375" style="9" customWidth="1"/>
    <col min="10" max="10" width="7.7109375" style="7" customWidth="1"/>
    <col min="11" max="11" width="8.5703125" style="7" customWidth="1"/>
    <col min="12" max="12" width="34.85546875" style="4" customWidth="1"/>
  </cols>
  <sheetData>
    <row r="1" spans="1:12" s="2" customFormat="1" ht="18" x14ac:dyDescent="0.25">
      <c r="A1" s="2" t="s">
        <v>69</v>
      </c>
      <c r="B1" s="189" t="s">
        <v>38</v>
      </c>
      <c r="C1" s="189"/>
      <c r="D1" s="189"/>
      <c r="E1" s="189"/>
      <c r="F1" s="13"/>
      <c r="G1" s="202" t="s">
        <v>76</v>
      </c>
      <c r="H1" s="203"/>
      <c r="I1" s="203"/>
      <c r="J1" s="203"/>
      <c r="K1" s="203"/>
      <c r="L1" s="203"/>
    </row>
    <row r="2" spans="1:12" s="3" customFormat="1" ht="16.5" customHeight="1" thickBot="1" x14ac:dyDescent="0.3">
      <c r="A2" s="177" t="s">
        <v>4</v>
      </c>
      <c r="B2" s="178"/>
      <c r="C2" s="178"/>
      <c r="D2" s="149"/>
      <c r="E2" s="149"/>
      <c r="F2" s="150"/>
      <c r="G2" s="179" t="s">
        <v>5</v>
      </c>
      <c r="H2" s="178"/>
      <c r="I2" s="178"/>
      <c r="J2" s="178"/>
      <c r="K2" s="13"/>
      <c r="L2" s="151"/>
    </row>
    <row r="3" spans="1:12" s="1" customFormat="1" ht="15.75" thickBot="1" x14ac:dyDescent="0.3">
      <c r="A3" s="63" t="s">
        <v>2</v>
      </c>
      <c r="B3" s="98" t="s">
        <v>77</v>
      </c>
      <c r="C3" s="98" t="s">
        <v>78</v>
      </c>
      <c r="D3" s="67" t="s">
        <v>0</v>
      </c>
      <c r="E3" s="65" t="s">
        <v>1</v>
      </c>
      <c r="F3" s="55"/>
      <c r="G3" s="63" t="s">
        <v>2</v>
      </c>
      <c r="H3" s="98" t="s">
        <v>77</v>
      </c>
      <c r="I3" s="98" t="s">
        <v>78</v>
      </c>
      <c r="J3" s="64" t="s">
        <v>0</v>
      </c>
      <c r="K3" s="65" t="s">
        <v>1</v>
      </c>
      <c r="L3" s="19" t="s">
        <v>43</v>
      </c>
    </row>
    <row r="4" spans="1:12" ht="15" x14ac:dyDescent="0.25">
      <c r="A4" s="66" t="s">
        <v>23</v>
      </c>
      <c r="B4" s="68">
        <v>11729</v>
      </c>
      <c r="C4" s="68">
        <v>10673</v>
      </c>
      <c r="D4" s="122">
        <f t="shared" ref="D4:D25" si="0">C4-B4</f>
        <v>-1056</v>
      </c>
      <c r="E4" s="84">
        <f t="shared" ref="E4:E23" si="1">D4/B4</f>
        <v>-9.0033250916531679E-2</v>
      </c>
      <c r="F4" s="22"/>
      <c r="G4" s="62" t="s">
        <v>23</v>
      </c>
      <c r="H4" s="60">
        <v>634</v>
      </c>
      <c r="I4" s="60">
        <v>646</v>
      </c>
      <c r="J4" s="145">
        <f>I4-H4</f>
        <v>12</v>
      </c>
      <c r="K4" s="146">
        <f>J4/H4</f>
        <v>1.8927444794952682E-2</v>
      </c>
      <c r="L4" s="156" t="s">
        <v>83</v>
      </c>
    </row>
    <row r="5" spans="1:12" ht="15" x14ac:dyDescent="0.25">
      <c r="A5" s="23" t="s">
        <v>24</v>
      </c>
      <c r="B5" s="68">
        <v>9322</v>
      </c>
      <c r="C5" s="68">
        <v>9299</v>
      </c>
      <c r="D5" s="83">
        <f t="shared" si="0"/>
        <v>-23</v>
      </c>
      <c r="E5" s="85">
        <f t="shared" si="1"/>
        <v>-2.4672816992061791E-3</v>
      </c>
      <c r="F5" s="22"/>
      <c r="G5" s="16" t="s">
        <v>24</v>
      </c>
      <c r="H5" s="60">
        <v>950</v>
      </c>
      <c r="I5" s="60">
        <v>931</v>
      </c>
      <c r="J5" s="77">
        <f t="shared" ref="J5:J27" si="2">I5-H5</f>
        <v>-19</v>
      </c>
      <c r="K5" s="80">
        <f t="shared" ref="K5:K27" si="3">J5/H5</f>
        <v>-0.02</v>
      </c>
      <c r="L5" s="157" t="s">
        <v>84</v>
      </c>
    </row>
    <row r="6" spans="1:12" ht="15" x14ac:dyDescent="0.25">
      <c r="A6" s="23" t="s">
        <v>30</v>
      </c>
      <c r="B6" s="68">
        <v>32863</v>
      </c>
      <c r="C6" s="68">
        <v>32217</v>
      </c>
      <c r="D6" s="83">
        <f t="shared" si="0"/>
        <v>-646</v>
      </c>
      <c r="E6" s="85">
        <f t="shared" si="1"/>
        <v>-1.9657365426163163E-2</v>
      </c>
      <c r="F6" s="22"/>
      <c r="G6" s="16" t="s">
        <v>30</v>
      </c>
      <c r="H6" s="60">
        <v>3060</v>
      </c>
      <c r="I6" s="60">
        <v>3033</v>
      </c>
      <c r="J6" s="77">
        <f t="shared" si="2"/>
        <v>-27</v>
      </c>
      <c r="K6" s="80">
        <f t="shared" si="3"/>
        <v>-8.8235294117647058E-3</v>
      </c>
      <c r="L6" s="158" t="s">
        <v>85</v>
      </c>
    </row>
    <row r="7" spans="1:12" ht="15.75" customHeight="1" x14ac:dyDescent="0.25">
      <c r="A7" s="23" t="s">
        <v>29</v>
      </c>
      <c r="B7" s="68">
        <v>7356</v>
      </c>
      <c r="C7" s="68">
        <v>8287.5</v>
      </c>
      <c r="D7" s="79">
        <f t="shared" si="0"/>
        <v>931.5</v>
      </c>
      <c r="E7" s="82">
        <f t="shared" si="1"/>
        <v>0.12663132137030994</v>
      </c>
      <c r="F7" s="22"/>
      <c r="G7" s="16" t="s">
        <v>29</v>
      </c>
      <c r="H7" s="60">
        <v>734</v>
      </c>
      <c r="I7" s="60">
        <v>779</v>
      </c>
      <c r="J7" s="78">
        <f t="shared" si="2"/>
        <v>45</v>
      </c>
      <c r="K7" s="81">
        <f t="shared" si="3"/>
        <v>6.1307901907356951E-2</v>
      </c>
      <c r="L7" s="158" t="s">
        <v>86</v>
      </c>
    </row>
    <row r="8" spans="1:12" ht="15" x14ac:dyDescent="0.25">
      <c r="A8" s="23" t="s">
        <v>42</v>
      </c>
      <c r="B8" s="68">
        <v>9607</v>
      </c>
      <c r="C8" s="68">
        <v>9537.5</v>
      </c>
      <c r="D8" s="83">
        <f t="shared" si="0"/>
        <v>-69.5</v>
      </c>
      <c r="E8" s="85">
        <f t="shared" si="1"/>
        <v>-7.2343083168522953E-3</v>
      </c>
      <c r="F8" s="22"/>
      <c r="G8" s="16" t="s">
        <v>42</v>
      </c>
      <c r="H8" s="60">
        <v>704</v>
      </c>
      <c r="I8" s="60">
        <v>686</v>
      </c>
      <c r="J8" s="77">
        <f t="shared" si="2"/>
        <v>-18</v>
      </c>
      <c r="K8" s="80">
        <f t="shared" si="3"/>
        <v>-2.556818181818182E-2</v>
      </c>
      <c r="L8" s="158" t="s">
        <v>87</v>
      </c>
    </row>
    <row r="9" spans="1:12" ht="15" x14ac:dyDescent="0.25">
      <c r="A9" s="23" t="s">
        <v>55</v>
      </c>
      <c r="B9" s="68">
        <v>12179</v>
      </c>
      <c r="C9" s="68">
        <v>13219</v>
      </c>
      <c r="D9" s="79">
        <f t="shared" si="0"/>
        <v>1040</v>
      </c>
      <c r="E9" s="82">
        <f t="shared" si="1"/>
        <v>8.5392889399786523E-2</v>
      </c>
      <c r="F9" s="22"/>
      <c r="G9" s="23" t="s">
        <v>55</v>
      </c>
      <c r="H9" s="60">
        <v>1174</v>
      </c>
      <c r="I9" s="60">
        <v>1247</v>
      </c>
      <c r="J9" s="78">
        <f t="shared" si="2"/>
        <v>73</v>
      </c>
      <c r="K9" s="81">
        <f t="shared" si="3"/>
        <v>6.2180579216354344E-2</v>
      </c>
      <c r="L9" s="158" t="s">
        <v>88</v>
      </c>
    </row>
    <row r="10" spans="1:12" ht="15" x14ac:dyDescent="0.25">
      <c r="A10" s="23" t="s">
        <v>74</v>
      </c>
      <c r="B10" s="68">
        <f>23033.5+545.5</f>
        <v>23579</v>
      </c>
      <c r="C10" s="68">
        <f>22617.5+636</f>
        <v>23253.5</v>
      </c>
      <c r="D10" s="144">
        <f t="shared" si="0"/>
        <v>-325.5</v>
      </c>
      <c r="E10" s="119">
        <f t="shared" si="1"/>
        <v>-1.3804656686034183E-2</v>
      </c>
      <c r="F10" s="22"/>
      <c r="G10" s="16" t="s">
        <v>74</v>
      </c>
      <c r="H10" s="60">
        <f>1611+82</f>
        <v>1693</v>
      </c>
      <c r="I10" s="60">
        <f>84+11+1611</f>
        <v>1706</v>
      </c>
      <c r="J10" s="152">
        <f t="shared" si="2"/>
        <v>13</v>
      </c>
      <c r="K10" s="153">
        <f t="shared" si="3"/>
        <v>7.6786769049025398E-3</v>
      </c>
      <c r="L10" s="158" t="s">
        <v>89</v>
      </c>
    </row>
    <row r="11" spans="1:12" ht="14.25" customHeight="1" x14ac:dyDescent="0.25">
      <c r="A11" s="23" t="s">
        <v>39</v>
      </c>
      <c r="B11" s="68">
        <v>10302</v>
      </c>
      <c r="C11" s="68">
        <v>9975.5</v>
      </c>
      <c r="D11" s="83">
        <f t="shared" si="0"/>
        <v>-326.5</v>
      </c>
      <c r="E11" s="85">
        <f t="shared" si="1"/>
        <v>-3.1692875169869926E-2</v>
      </c>
      <c r="F11" s="22"/>
      <c r="G11" s="16" t="s">
        <v>39</v>
      </c>
      <c r="H11" s="60">
        <v>880</v>
      </c>
      <c r="I11" s="60">
        <v>829</v>
      </c>
      <c r="J11" s="77">
        <f t="shared" si="2"/>
        <v>-51</v>
      </c>
      <c r="K11" s="80">
        <f t="shared" si="3"/>
        <v>-5.7954545454545453E-2</v>
      </c>
      <c r="L11" s="158" t="s">
        <v>90</v>
      </c>
    </row>
    <row r="12" spans="1:12" ht="15" x14ac:dyDescent="0.25">
      <c r="A12" s="23" t="s">
        <v>64</v>
      </c>
      <c r="B12" s="68">
        <v>54170</v>
      </c>
      <c r="C12" s="68">
        <v>51521</v>
      </c>
      <c r="D12" s="83">
        <f t="shared" si="0"/>
        <v>-2649</v>
      </c>
      <c r="E12" s="85">
        <f t="shared" si="1"/>
        <v>-4.8901606055012002E-2</v>
      </c>
      <c r="F12" s="22"/>
      <c r="G12" s="16" t="s">
        <v>64</v>
      </c>
      <c r="H12" s="60">
        <v>2183</v>
      </c>
      <c r="I12" s="60">
        <v>2045</v>
      </c>
      <c r="J12" s="77">
        <f t="shared" si="2"/>
        <v>-138</v>
      </c>
      <c r="K12" s="80">
        <f t="shared" si="3"/>
        <v>-6.3215758131012365E-2</v>
      </c>
      <c r="L12" s="158" t="s">
        <v>91</v>
      </c>
    </row>
    <row r="13" spans="1:12" ht="15" customHeight="1" x14ac:dyDescent="0.25">
      <c r="A13" s="23" t="s">
        <v>73</v>
      </c>
      <c r="B13" s="68">
        <v>36339</v>
      </c>
      <c r="C13" s="68">
        <f>33756+4.5</f>
        <v>33760.5</v>
      </c>
      <c r="D13" s="83">
        <f t="shared" si="0"/>
        <v>-2578.5</v>
      </c>
      <c r="E13" s="85">
        <f t="shared" si="1"/>
        <v>-7.095682324775035E-2</v>
      </c>
      <c r="F13" s="22"/>
      <c r="G13" s="16" t="s">
        <v>73</v>
      </c>
      <c r="H13" s="60">
        <v>1942</v>
      </c>
      <c r="I13" s="60">
        <f>1+1936</f>
        <v>1937</v>
      </c>
      <c r="J13" s="77">
        <f t="shared" si="2"/>
        <v>-5</v>
      </c>
      <c r="K13" s="80">
        <f t="shared" si="3"/>
        <v>-2.5746652935118436E-3</v>
      </c>
      <c r="L13" s="159" t="s">
        <v>92</v>
      </c>
    </row>
    <row r="14" spans="1:12" ht="14.25" customHeight="1" x14ac:dyDescent="0.25">
      <c r="A14" s="23" t="s">
        <v>25</v>
      </c>
      <c r="B14" s="68">
        <v>11475</v>
      </c>
      <c r="C14" s="68">
        <v>11869</v>
      </c>
      <c r="D14" s="123">
        <f t="shared" si="0"/>
        <v>394</v>
      </c>
      <c r="E14" s="121">
        <f t="shared" si="1"/>
        <v>3.4335511982570809E-2</v>
      </c>
      <c r="F14" s="22"/>
      <c r="G14" s="16" t="s">
        <v>25</v>
      </c>
      <c r="H14" s="60">
        <v>1139</v>
      </c>
      <c r="I14" s="60">
        <v>1193</v>
      </c>
      <c r="J14" s="126">
        <f t="shared" si="2"/>
        <v>54</v>
      </c>
      <c r="K14" s="127">
        <f t="shared" si="3"/>
        <v>4.7410008779631259E-2</v>
      </c>
      <c r="L14" s="159" t="s">
        <v>93</v>
      </c>
    </row>
    <row r="15" spans="1:12" ht="15" x14ac:dyDescent="0.25">
      <c r="A15" s="23" t="s">
        <v>47</v>
      </c>
      <c r="B15" s="68">
        <v>1302</v>
      </c>
      <c r="C15" s="68">
        <v>1348</v>
      </c>
      <c r="D15" s="123">
        <f t="shared" si="0"/>
        <v>46</v>
      </c>
      <c r="E15" s="121">
        <f t="shared" si="1"/>
        <v>3.5330261136712747E-2</v>
      </c>
      <c r="F15" s="22"/>
      <c r="G15" s="24" t="s">
        <v>47</v>
      </c>
      <c r="H15" s="60">
        <v>183</v>
      </c>
      <c r="I15" s="60">
        <v>207</v>
      </c>
      <c r="J15" s="78">
        <f t="shared" si="2"/>
        <v>24</v>
      </c>
      <c r="K15" s="81">
        <f t="shared" si="3"/>
        <v>0.13114754098360656</v>
      </c>
      <c r="L15" s="158" t="s">
        <v>94</v>
      </c>
    </row>
    <row r="16" spans="1:12" ht="16.5" customHeight="1" x14ac:dyDescent="0.25">
      <c r="A16" s="23" t="s">
        <v>22</v>
      </c>
      <c r="B16" s="68">
        <v>18645</v>
      </c>
      <c r="C16" s="68">
        <v>17926</v>
      </c>
      <c r="D16" s="83">
        <f t="shared" si="0"/>
        <v>-719</v>
      </c>
      <c r="E16" s="85">
        <f t="shared" si="1"/>
        <v>-3.8562617323679271E-2</v>
      </c>
      <c r="F16" s="22"/>
      <c r="G16" s="16" t="s">
        <v>22</v>
      </c>
      <c r="H16" s="60">
        <v>983</v>
      </c>
      <c r="I16" s="60">
        <v>899</v>
      </c>
      <c r="J16" s="77">
        <f t="shared" si="2"/>
        <v>-84</v>
      </c>
      <c r="K16" s="80">
        <f t="shared" si="3"/>
        <v>-8.5452695829094608E-2</v>
      </c>
      <c r="L16" s="158" t="s">
        <v>95</v>
      </c>
    </row>
    <row r="17" spans="1:12" ht="15" x14ac:dyDescent="0.25">
      <c r="A17" s="23" t="s">
        <v>3</v>
      </c>
      <c r="B17" s="68">
        <v>9774</v>
      </c>
      <c r="C17" s="68">
        <v>9675</v>
      </c>
      <c r="D17" s="83">
        <f t="shared" si="0"/>
        <v>-99</v>
      </c>
      <c r="E17" s="85">
        <f t="shared" si="1"/>
        <v>-1.0128913443830571E-2</v>
      </c>
      <c r="F17" s="22"/>
      <c r="G17" s="16" t="s">
        <v>3</v>
      </c>
      <c r="H17" s="60">
        <v>990</v>
      </c>
      <c r="I17" s="60">
        <v>909</v>
      </c>
      <c r="J17" s="77">
        <f t="shared" si="2"/>
        <v>-81</v>
      </c>
      <c r="K17" s="80">
        <f t="shared" si="3"/>
        <v>-8.1818181818181818E-2</v>
      </c>
      <c r="L17" s="158" t="s">
        <v>96</v>
      </c>
    </row>
    <row r="18" spans="1:12" ht="15" x14ac:dyDescent="0.25">
      <c r="A18" s="16" t="s">
        <v>44</v>
      </c>
      <c r="B18" s="68">
        <v>7431</v>
      </c>
      <c r="C18" s="68">
        <v>7664</v>
      </c>
      <c r="D18" s="123">
        <f t="shared" si="0"/>
        <v>233</v>
      </c>
      <c r="E18" s="121">
        <f t="shared" si="1"/>
        <v>3.1355133898533172E-2</v>
      </c>
      <c r="F18" s="22"/>
      <c r="G18" s="16" t="s">
        <v>44</v>
      </c>
      <c r="H18" s="60">
        <v>539</v>
      </c>
      <c r="I18" s="60">
        <v>519</v>
      </c>
      <c r="J18" s="77">
        <f t="shared" si="2"/>
        <v>-20</v>
      </c>
      <c r="K18" s="80">
        <f t="shared" si="3"/>
        <v>-3.7105751391465679E-2</v>
      </c>
      <c r="L18" s="158" t="s">
        <v>97</v>
      </c>
    </row>
    <row r="19" spans="1:12" ht="15.75" customHeight="1" x14ac:dyDescent="0.25">
      <c r="A19" s="23" t="s">
        <v>26</v>
      </c>
      <c r="B19" s="68">
        <v>68965</v>
      </c>
      <c r="C19" s="68">
        <v>68844</v>
      </c>
      <c r="D19" s="83">
        <f t="shared" si="0"/>
        <v>-121</v>
      </c>
      <c r="E19" s="85">
        <f t="shared" si="1"/>
        <v>-1.7545131588486914E-3</v>
      </c>
      <c r="F19" s="22"/>
      <c r="G19" s="16" t="s">
        <v>26</v>
      </c>
      <c r="H19" s="60">
        <v>2807</v>
      </c>
      <c r="I19" s="60">
        <v>2866</v>
      </c>
      <c r="J19" s="126">
        <f t="shared" si="2"/>
        <v>59</v>
      </c>
      <c r="K19" s="127">
        <f t="shared" si="3"/>
        <v>2.101888136800855E-2</v>
      </c>
      <c r="L19" s="158" t="s">
        <v>98</v>
      </c>
    </row>
    <row r="20" spans="1:12" ht="15" x14ac:dyDescent="0.25">
      <c r="A20" s="23" t="s">
        <v>48</v>
      </c>
      <c r="B20" s="68">
        <v>10086</v>
      </c>
      <c r="C20" s="68">
        <v>10378</v>
      </c>
      <c r="D20" s="79">
        <f t="shared" si="0"/>
        <v>292</v>
      </c>
      <c r="E20" s="82">
        <f t="shared" si="1"/>
        <v>2.8951021217529248E-2</v>
      </c>
      <c r="F20" s="22"/>
      <c r="G20" s="16" t="s">
        <v>48</v>
      </c>
      <c r="H20" s="60">
        <v>897</v>
      </c>
      <c r="I20" s="60">
        <v>937</v>
      </c>
      <c r="J20" s="78">
        <f t="shared" si="2"/>
        <v>40</v>
      </c>
      <c r="K20" s="81">
        <f t="shared" si="3"/>
        <v>4.4593088071348944E-2</v>
      </c>
      <c r="L20" s="158" t="s">
        <v>99</v>
      </c>
    </row>
    <row r="21" spans="1:12" ht="15" customHeight="1" x14ac:dyDescent="0.25">
      <c r="A21" s="23" t="s">
        <v>53</v>
      </c>
      <c r="B21" s="68">
        <v>32</v>
      </c>
      <c r="C21" s="68">
        <v>44</v>
      </c>
      <c r="D21" s="120">
        <f t="shared" si="0"/>
        <v>12</v>
      </c>
      <c r="E21" s="121">
        <f t="shared" si="1"/>
        <v>0.375</v>
      </c>
      <c r="F21" s="22"/>
      <c r="G21" s="16" t="s">
        <v>50</v>
      </c>
      <c r="H21" s="60">
        <v>168</v>
      </c>
      <c r="I21" s="60">
        <v>160</v>
      </c>
      <c r="J21" s="83">
        <f t="shared" si="2"/>
        <v>-8</v>
      </c>
      <c r="K21" s="85">
        <f t="shared" si="3"/>
        <v>-4.7619047619047616E-2</v>
      </c>
      <c r="L21" s="160" t="s">
        <v>100</v>
      </c>
    </row>
    <row r="22" spans="1:12" ht="15" customHeight="1" x14ac:dyDescent="0.25">
      <c r="A22" s="23" t="s">
        <v>7</v>
      </c>
      <c r="B22" s="68">
        <v>120</v>
      </c>
      <c r="C22" s="68">
        <v>144</v>
      </c>
      <c r="D22" s="123">
        <f t="shared" si="0"/>
        <v>24</v>
      </c>
      <c r="E22" s="121">
        <f t="shared" si="1"/>
        <v>0.2</v>
      </c>
      <c r="F22" s="25"/>
      <c r="G22" s="16" t="s">
        <v>27</v>
      </c>
      <c r="H22" s="60">
        <v>5001</v>
      </c>
      <c r="I22" s="60">
        <v>4820</v>
      </c>
      <c r="J22" s="77">
        <f t="shared" si="2"/>
        <v>-181</v>
      </c>
      <c r="K22" s="80">
        <f t="shared" si="3"/>
        <v>-3.6192761447710456E-2</v>
      </c>
      <c r="L22" s="161" t="s">
        <v>101</v>
      </c>
    </row>
    <row r="23" spans="1:12" ht="17.25" customHeight="1" x14ac:dyDescent="0.25">
      <c r="A23" s="42" t="s">
        <v>27</v>
      </c>
      <c r="B23" s="68">
        <v>482</v>
      </c>
      <c r="C23" s="68">
        <v>426</v>
      </c>
      <c r="D23" s="83">
        <f t="shared" si="0"/>
        <v>-56</v>
      </c>
      <c r="E23" s="85">
        <f t="shared" si="1"/>
        <v>-0.11618257261410789</v>
      </c>
      <c r="F23" s="26"/>
      <c r="G23" s="16"/>
      <c r="H23" s="35"/>
      <c r="I23" s="76"/>
      <c r="J23" s="34"/>
      <c r="K23" s="36"/>
      <c r="L23" s="162"/>
    </row>
    <row r="24" spans="1:12" ht="17.25" customHeight="1" x14ac:dyDescent="0.25">
      <c r="A24" s="42" t="s">
        <v>71</v>
      </c>
      <c r="B24" s="135">
        <v>0</v>
      </c>
      <c r="C24" s="138">
        <v>93</v>
      </c>
      <c r="D24" s="123">
        <f t="shared" si="0"/>
        <v>93</v>
      </c>
      <c r="E24" s="121" t="s">
        <v>70</v>
      </c>
      <c r="F24" s="26"/>
      <c r="G24" s="16"/>
      <c r="H24" s="136"/>
      <c r="I24" s="137"/>
      <c r="J24" s="34"/>
      <c r="K24" s="36"/>
      <c r="L24" s="162"/>
    </row>
    <row r="25" spans="1:12" ht="14.25" customHeight="1" x14ac:dyDescent="0.25">
      <c r="A25" s="43" t="s">
        <v>37</v>
      </c>
      <c r="B25" s="69">
        <f>SUM(B4:B24)</f>
        <v>335758</v>
      </c>
      <c r="C25" s="69">
        <f>SUM(C4:C24)</f>
        <v>330154.5</v>
      </c>
      <c r="D25" s="130">
        <f t="shared" si="0"/>
        <v>-5603.5</v>
      </c>
      <c r="E25" s="86">
        <f t="shared" ref="E25:E27" si="4">D25/B25</f>
        <v>-1.668910346142162E-2</v>
      </c>
      <c r="F25" s="25"/>
      <c r="G25" s="37" t="s">
        <v>72</v>
      </c>
      <c r="H25" s="59">
        <f>SUM(H4:H22)</f>
        <v>26661</v>
      </c>
      <c r="I25" s="59">
        <f>SUM(I4:I22)</f>
        <v>26349</v>
      </c>
      <c r="J25" s="128">
        <f t="shared" si="2"/>
        <v>-312</v>
      </c>
      <c r="K25" s="129">
        <f t="shared" si="3"/>
        <v>-1.1702486778440418E-2</v>
      </c>
      <c r="L25" s="163"/>
    </row>
    <row r="26" spans="1:12" ht="15" x14ac:dyDescent="0.25">
      <c r="A26" s="44" t="s">
        <v>17</v>
      </c>
      <c r="B26" s="54">
        <v>16325.5</v>
      </c>
      <c r="C26" s="54">
        <v>15709.5</v>
      </c>
      <c r="D26" s="83">
        <f t="shared" ref="D26:D27" si="5">C26-B26</f>
        <v>-616</v>
      </c>
      <c r="E26" s="85">
        <f t="shared" si="4"/>
        <v>-3.7732381856604699E-2</v>
      </c>
      <c r="F26" s="25"/>
      <c r="G26" s="38" t="s">
        <v>17</v>
      </c>
      <c r="H26" s="71">
        <v>1429</v>
      </c>
      <c r="I26" s="71">
        <v>1368</v>
      </c>
      <c r="J26" s="103">
        <f>I26-H26</f>
        <v>-61</v>
      </c>
      <c r="K26" s="104">
        <f>J26/H26</f>
        <v>-4.2687193841847444E-2</v>
      </c>
      <c r="L26" s="187" t="s">
        <v>82</v>
      </c>
    </row>
    <row r="27" spans="1:12" ht="18" customHeight="1" thickBot="1" x14ac:dyDescent="0.3">
      <c r="A27" s="40" t="s">
        <v>28</v>
      </c>
      <c r="B27" s="41">
        <f>SUM(B25:B26)</f>
        <v>352083.5</v>
      </c>
      <c r="C27" s="41">
        <f>SUM(C25:C26)</f>
        <v>345864</v>
      </c>
      <c r="D27" s="131">
        <f t="shared" si="5"/>
        <v>-6219.5</v>
      </c>
      <c r="E27" s="132">
        <f t="shared" si="4"/>
        <v>-1.7664843708949725E-2</v>
      </c>
      <c r="F27" s="27"/>
      <c r="G27" s="39" t="s">
        <v>54</v>
      </c>
      <c r="H27" s="70">
        <f>SUM(H25:H26)-28</f>
        <v>28062</v>
      </c>
      <c r="I27" s="70">
        <f>SUM(I25:I26)-24</f>
        <v>27693</v>
      </c>
      <c r="J27" s="99">
        <f t="shared" si="2"/>
        <v>-369</v>
      </c>
      <c r="K27" s="100">
        <f t="shared" si="3"/>
        <v>-1.3149454778704297E-2</v>
      </c>
      <c r="L27" s="188"/>
    </row>
    <row r="28" spans="1:12" ht="14.25" customHeight="1" x14ac:dyDescent="0.2">
      <c r="A28" s="182"/>
      <c r="B28" s="183"/>
      <c r="C28" s="183"/>
      <c r="D28" s="183"/>
      <c r="E28" s="183"/>
      <c r="F28" s="28"/>
      <c r="G28" s="184"/>
      <c r="H28" s="185"/>
      <c r="I28" s="185"/>
      <c r="J28" s="185"/>
      <c r="K28" s="185"/>
      <c r="L28" s="188"/>
    </row>
    <row r="29" spans="1:12" s="12" customFormat="1" ht="13.5" customHeight="1" thickBot="1" x14ac:dyDescent="0.25">
      <c r="A29" s="180" t="s">
        <v>12</v>
      </c>
      <c r="B29" s="181"/>
      <c r="C29" s="181"/>
      <c r="D29" s="181"/>
      <c r="E29" s="181"/>
      <c r="F29" s="15"/>
      <c r="G29" s="186"/>
      <c r="H29" s="186"/>
      <c r="I29" s="186"/>
      <c r="J29" s="186"/>
      <c r="K29" s="186"/>
      <c r="L29" s="188"/>
    </row>
    <row r="30" spans="1:12" s="12" customFormat="1" ht="13.5" customHeight="1" thickBot="1" x14ac:dyDescent="0.25">
      <c r="A30" s="88" t="s">
        <v>51</v>
      </c>
      <c r="B30" s="17">
        <v>2017</v>
      </c>
      <c r="C30" s="17">
        <v>2018</v>
      </c>
      <c r="D30" s="17" t="s">
        <v>0</v>
      </c>
      <c r="E30" s="18" t="s">
        <v>1</v>
      </c>
      <c r="F30" s="28"/>
      <c r="G30" s="73" t="s">
        <v>41</v>
      </c>
      <c r="H30" s="17">
        <v>2017</v>
      </c>
      <c r="I30" s="17">
        <v>2018</v>
      </c>
      <c r="J30" s="17" t="s">
        <v>0</v>
      </c>
      <c r="K30" s="18" t="s">
        <v>1</v>
      </c>
      <c r="L30" s="190" t="s">
        <v>75</v>
      </c>
    </row>
    <row r="31" spans="1:12" ht="17.25" customHeight="1" x14ac:dyDescent="0.25">
      <c r="A31" s="90" t="s">
        <v>32</v>
      </c>
      <c r="B31" s="116">
        <v>3225</v>
      </c>
      <c r="C31" s="116">
        <v>3104</v>
      </c>
      <c r="D31" s="117">
        <f t="shared" ref="D31:D34" si="6">C31-B31</f>
        <v>-121</v>
      </c>
      <c r="E31" s="118">
        <f t="shared" ref="E31:E34" si="7">D31/B31</f>
        <v>-3.7519379844961238E-2</v>
      </c>
      <c r="F31" s="29"/>
      <c r="G31" s="56" t="s">
        <v>10</v>
      </c>
      <c r="H31" s="106">
        <v>16935</v>
      </c>
      <c r="I31" s="92">
        <v>16445</v>
      </c>
      <c r="J31" s="83">
        <f>I31-H31</f>
        <v>-490</v>
      </c>
      <c r="K31" s="84">
        <f>J31/H31</f>
        <v>-2.8934160023619721E-2</v>
      </c>
      <c r="L31" s="191"/>
    </row>
    <row r="32" spans="1:12" s="3" customFormat="1" ht="16.5" customHeight="1" x14ac:dyDescent="0.25">
      <c r="A32" s="91" t="s">
        <v>6</v>
      </c>
      <c r="B32" s="72">
        <v>4147</v>
      </c>
      <c r="C32" s="72">
        <v>3883</v>
      </c>
      <c r="D32" s="114">
        <f t="shared" si="6"/>
        <v>-264</v>
      </c>
      <c r="E32" s="119">
        <f t="shared" si="7"/>
        <v>-6.3660477453580902E-2</v>
      </c>
      <c r="F32" s="29"/>
      <c r="G32" s="23" t="s">
        <v>11</v>
      </c>
      <c r="H32" s="107">
        <v>225658</v>
      </c>
      <c r="I32" s="93">
        <v>222211</v>
      </c>
      <c r="J32" s="83">
        <f>I32-H32</f>
        <v>-3447</v>
      </c>
      <c r="K32" s="84">
        <f>J32/H32</f>
        <v>-1.5275328151450425E-2</v>
      </c>
      <c r="L32" s="191"/>
    </row>
    <row r="33" spans="1:12" ht="15" customHeight="1" x14ac:dyDescent="0.25">
      <c r="A33" s="91" t="s">
        <v>33</v>
      </c>
      <c r="B33" s="72">
        <v>4176</v>
      </c>
      <c r="C33" s="72">
        <v>4224</v>
      </c>
      <c r="D33" s="133">
        <f t="shared" si="6"/>
        <v>48</v>
      </c>
      <c r="E33" s="134">
        <f t="shared" si="7"/>
        <v>1.1494252873563218E-2</v>
      </c>
      <c r="F33" s="29"/>
      <c r="G33" s="57" t="s">
        <v>13</v>
      </c>
      <c r="H33" s="108">
        <f>33+23055</f>
        <v>23088</v>
      </c>
      <c r="I33" s="108">
        <f>51+22607</f>
        <v>22658</v>
      </c>
      <c r="J33" s="101">
        <f>I33-H33</f>
        <v>-430</v>
      </c>
      <c r="K33" s="102">
        <f>J33/H33</f>
        <v>-1.8624393624393623E-2</v>
      </c>
      <c r="L33" s="191"/>
    </row>
    <row r="34" spans="1:12" ht="15.75" customHeight="1" thickBot="1" x14ac:dyDescent="0.3">
      <c r="A34" s="91" t="s">
        <v>34</v>
      </c>
      <c r="B34" s="72">
        <v>6659</v>
      </c>
      <c r="C34" s="72">
        <v>6602</v>
      </c>
      <c r="D34" s="114">
        <f t="shared" si="6"/>
        <v>-57</v>
      </c>
      <c r="E34" s="119">
        <f t="shared" si="7"/>
        <v>-8.5598438203934521E-3</v>
      </c>
      <c r="F34" s="29"/>
      <c r="G34" s="58" t="s">
        <v>14</v>
      </c>
      <c r="H34" s="109">
        <f>219+293641</f>
        <v>293860</v>
      </c>
      <c r="I34" s="109">
        <f>309.5+287261.5</f>
        <v>287571</v>
      </c>
      <c r="J34" s="115">
        <f>I34-H34</f>
        <v>-6289</v>
      </c>
      <c r="K34" s="139">
        <f>J34/H34</f>
        <v>-2.1401347580480502E-2</v>
      </c>
      <c r="L34" s="192" t="s">
        <v>81</v>
      </c>
    </row>
    <row r="35" spans="1:12" ht="15.75" customHeight="1" thickBot="1" x14ac:dyDescent="0.3">
      <c r="A35" s="52" t="s">
        <v>40</v>
      </c>
      <c r="B35" s="59">
        <f>SUM(B31:B34)</f>
        <v>18207</v>
      </c>
      <c r="C35" s="59">
        <f>SUM(C31:C34)</f>
        <v>17813</v>
      </c>
      <c r="D35" s="87">
        <f>C35-B35</f>
        <v>-394</v>
      </c>
      <c r="E35" s="86">
        <f t="shared" ref="E35:E37" si="8">D35/B35</f>
        <v>-2.1640028560443784E-2</v>
      </c>
      <c r="F35" s="29"/>
      <c r="G35" s="49"/>
      <c r="H35" s="94"/>
      <c r="I35" s="97"/>
      <c r="J35" s="45"/>
      <c r="K35" s="45"/>
      <c r="L35" s="193"/>
    </row>
    <row r="36" spans="1:12" ht="16.5" customHeight="1" thickBot="1" x14ac:dyDescent="0.3">
      <c r="A36" s="51" t="s">
        <v>36</v>
      </c>
      <c r="B36" s="60">
        <f>107+550</f>
        <v>657</v>
      </c>
      <c r="C36" s="60">
        <f>101+523</f>
        <v>624</v>
      </c>
      <c r="D36" s="114">
        <f t="shared" ref="D36:D39" si="9">C36-B36</f>
        <v>-33</v>
      </c>
      <c r="E36" s="85">
        <f t="shared" si="8"/>
        <v>-5.0228310502283102E-2</v>
      </c>
      <c r="F36" s="29"/>
      <c r="G36" s="74" t="s">
        <v>9</v>
      </c>
      <c r="H36" s="17">
        <v>2017</v>
      </c>
      <c r="I36" s="17">
        <v>2018</v>
      </c>
      <c r="J36" s="75" t="s">
        <v>0</v>
      </c>
      <c r="K36" s="140" t="s">
        <v>1</v>
      </c>
      <c r="L36" s="193"/>
    </row>
    <row r="37" spans="1:12" ht="15" customHeight="1" x14ac:dyDescent="0.25">
      <c r="A37" s="52" t="s">
        <v>7</v>
      </c>
      <c r="B37" s="59">
        <f>4726+82</f>
        <v>4808</v>
      </c>
      <c r="C37" s="59">
        <f>85+4836</f>
        <v>4921</v>
      </c>
      <c r="D37" s="154">
        <f t="shared" si="9"/>
        <v>113</v>
      </c>
      <c r="E37" s="155">
        <f t="shared" si="8"/>
        <v>2.3502495840266223E-2</v>
      </c>
      <c r="F37" s="29"/>
      <c r="G37" s="46" t="s">
        <v>10</v>
      </c>
      <c r="H37" s="110">
        <v>1272</v>
      </c>
      <c r="I37" s="95">
        <v>1368</v>
      </c>
      <c r="J37" s="89">
        <f>I37-H37</f>
        <v>96</v>
      </c>
      <c r="K37" s="141">
        <f>J37/H37</f>
        <v>7.5471698113207544E-2</v>
      </c>
      <c r="L37" s="193"/>
    </row>
    <row r="38" spans="1:12" ht="14.25" customHeight="1" x14ac:dyDescent="0.25">
      <c r="A38" s="52" t="s">
        <v>8</v>
      </c>
      <c r="B38" s="59">
        <v>2772</v>
      </c>
      <c r="C38" s="59">
        <v>2745</v>
      </c>
      <c r="D38" s="87">
        <f>C38-B38</f>
        <v>-27</v>
      </c>
      <c r="E38" s="86">
        <f>D38/B38</f>
        <v>-9.74025974025974E-3</v>
      </c>
      <c r="F38" s="15"/>
      <c r="G38" s="16" t="s">
        <v>11</v>
      </c>
      <c r="H38" s="111">
        <v>17239</v>
      </c>
      <c r="I38" s="96">
        <v>18837</v>
      </c>
      <c r="J38" s="89">
        <f>I38-H38</f>
        <v>1598</v>
      </c>
      <c r="K38" s="141">
        <f>J38/H38</f>
        <v>9.2696792157317714E-2</v>
      </c>
      <c r="L38" s="194"/>
    </row>
    <row r="39" spans="1:12" ht="16.5" customHeight="1" thickBot="1" x14ac:dyDescent="0.3">
      <c r="A39" s="53" t="s">
        <v>35</v>
      </c>
      <c r="B39" s="61">
        <v>217</v>
      </c>
      <c r="C39" s="61">
        <f>11+235</f>
        <v>246</v>
      </c>
      <c r="D39" s="124">
        <f t="shared" si="9"/>
        <v>29</v>
      </c>
      <c r="E39" s="125">
        <f>D39/B39</f>
        <v>0.13364055299539171</v>
      </c>
      <c r="F39" s="15"/>
      <c r="G39" s="47" t="s">
        <v>15</v>
      </c>
      <c r="H39" s="112">
        <f>49+3524</f>
        <v>3573</v>
      </c>
      <c r="I39" s="112">
        <f>45+3646</f>
        <v>3691</v>
      </c>
      <c r="J39" s="142">
        <f>I39-H39</f>
        <v>118</v>
      </c>
      <c r="K39" s="143">
        <f>J39/H39</f>
        <v>3.3025468793730757E-2</v>
      </c>
      <c r="L39" s="197" t="s">
        <v>80</v>
      </c>
    </row>
    <row r="40" spans="1:12" ht="15.75" customHeight="1" thickBot="1" x14ac:dyDescent="0.3">
      <c r="A40" s="200" t="s">
        <v>68</v>
      </c>
      <c r="B40" s="200"/>
      <c r="C40" s="200"/>
      <c r="D40" s="200"/>
      <c r="E40" s="200"/>
      <c r="F40" s="15"/>
      <c r="G40" s="48" t="s">
        <v>16</v>
      </c>
      <c r="H40" s="113">
        <f>326.5+41571.5</f>
        <v>41898</v>
      </c>
      <c r="I40" s="113">
        <f>331+42252.5</f>
        <v>42583.5</v>
      </c>
      <c r="J40" s="147">
        <f>I40-H40</f>
        <v>685.5</v>
      </c>
      <c r="K40" s="148">
        <f>J40/H40</f>
        <v>1.6361162824001147E-2</v>
      </c>
      <c r="L40" s="198"/>
    </row>
    <row r="41" spans="1:12" ht="12" customHeight="1" thickBot="1" x14ac:dyDescent="0.25">
      <c r="A41" s="201"/>
      <c r="B41" s="201"/>
      <c r="C41" s="201"/>
      <c r="D41" s="201"/>
      <c r="E41" s="201"/>
      <c r="F41" s="15"/>
      <c r="G41" s="5"/>
      <c r="H41" s="8"/>
      <c r="I41" s="8"/>
      <c r="L41" s="198"/>
    </row>
    <row r="42" spans="1:12" ht="13.5" customHeight="1" thickBot="1" x14ac:dyDescent="0.25">
      <c r="A42" s="201"/>
      <c r="B42" s="201"/>
      <c r="C42" s="201"/>
      <c r="D42" s="201"/>
      <c r="E42" s="201"/>
      <c r="F42" s="15"/>
      <c r="G42" s="195" t="s">
        <v>31</v>
      </c>
      <c r="H42" s="196"/>
      <c r="I42" s="196"/>
      <c r="J42" s="17">
        <v>2016</v>
      </c>
      <c r="K42" s="17">
        <v>2017</v>
      </c>
      <c r="L42" s="199"/>
    </row>
    <row r="43" spans="1:12" ht="12.75" customHeight="1" x14ac:dyDescent="0.25">
      <c r="A43" s="201"/>
      <c r="B43" s="201"/>
      <c r="C43" s="201"/>
      <c r="D43" s="201"/>
      <c r="E43" s="201"/>
      <c r="F43" s="30"/>
      <c r="G43" s="170" t="s">
        <v>21</v>
      </c>
      <c r="H43" s="171"/>
      <c r="I43" s="171"/>
      <c r="J43" s="32">
        <f>H37/H25</f>
        <v>4.7710138404410934E-2</v>
      </c>
      <c r="K43" s="33">
        <f>I37/I25</f>
        <v>5.1918478879653875E-2</v>
      </c>
      <c r="L43" s="174"/>
    </row>
    <row r="44" spans="1:12" ht="12.75" customHeight="1" x14ac:dyDescent="0.25">
      <c r="A44" s="201"/>
      <c r="B44" s="201"/>
      <c r="C44" s="201"/>
      <c r="D44" s="201"/>
      <c r="E44" s="201"/>
      <c r="F44" s="30"/>
      <c r="G44" s="168" t="s">
        <v>18</v>
      </c>
      <c r="H44" s="169"/>
      <c r="I44" s="169"/>
      <c r="J44" s="20">
        <f>H38/B25</f>
        <v>5.13435271832689E-2</v>
      </c>
      <c r="K44" s="10">
        <f>I38/C25</f>
        <v>5.7055106018545861E-2</v>
      </c>
      <c r="L44" s="175"/>
    </row>
    <row r="45" spans="1:12" ht="12" customHeight="1" x14ac:dyDescent="0.25">
      <c r="A45" s="176" t="s">
        <v>46</v>
      </c>
      <c r="B45" s="176"/>
      <c r="C45" s="176"/>
      <c r="D45" s="176"/>
      <c r="E45" s="176"/>
      <c r="F45" s="31"/>
      <c r="G45" s="172" t="s">
        <v>19</v>
      </c>
      <c r="H45" s="173"/>
      <c r="I45" s="173"/>
      <c r="J45" s="20">
        <f>H39/H25</f>
        <v>0.13401597839540902</v>
      </c>
      <c r="K45" s="10">
        <f>I39/I25</f>
        <v>0.14008121750351057</v>
      </c>
      <c r="L45" s="164" t="s">
        <v>52</v>
      </c>
    </row>
    <row r="46" spans="1:12" ht="3.75" hidden="1" customHeight="1" x14ac:dyDescent="0.25">
      <c r="A46" s="176"/>
      <c r="B46" s="176"/>
      <c r="C46" s="176"/>
      <c r="D46" s="176"/>
      <c r="E46" s="176"/>
      <c r="F46" s="31"/>
      <c r="G46" s="172" t="s">
        <v>20</v>
      </c>
      <c r="H46" s="173"/>
      <c r="I46" s="173"/>
      <c r="J46" s="20">
        <f>H40/B25</f>
        <v>0.12478630442163702</v>
      </c>
      <c r="K46" s="10">
        <f>I40/C25</f>
        <v>0.12898052275525548</v>
      </c>
      <c r="L46" s="165"/>
    </row>
    <row r="47" spans="1:12" ht="15" customHeight="1" thickBot="1" x14ac:dyDescent="0.3">
      <c r="A47" s="176"/>
      <c r="B47" s="176"/>
      <c r="C47" s="176"/>
      <c r="D47" s="176"/>
      <c r="E47" s="176"/>
      <c r="F47" s="15"/>
      <c r="G47" s="166" t="s">
        <v>20</v>
      </c>
      <c r="H47" s="167"/>
      <c r="I47" s="167"/>
      <c r="J47" s="21">
        <f>H40/B25</f>
        <v>0.12478630442163702</v>
      </c>
      <c r="K47" s="11">
        <f>I40/C25</f>
        <v>0.12898052275525548</v>
      </c>
      <c r="L47" s="165"/>
    </row>
    <row r="48" spans="1:12" x14ac:dyDescent="0.2">
      <c r="L48" s="50" t="s">
        <v>79</v>
      </c>
    </row>
  </sheetData>
  <mergeCells count="21">
    <mergeCell ref="L26:L29"/>
    <mergeCell ref="B1:E1"/>
    <mergeCell ref="L30:L33"/>
    <mergeCell ref="L34:L38"/>
    <mergeCell ref="G42:I42"/>
    <mergeCell ref="L39:L42"/>
    <mergeCell ref="A40:E44"/>
    <mergeCell ref="G1:L1"/>
    <mergeCell ref="A45:E47"/>
    <mergeCell ref="A2:C2"/>
    <mergeCell ref="G2:J2"/>
    <mergeCell ref="A29:E29"/>
    <mergeCell ref="A28:E28"/>
    <mergeCell ref="G45:I45"/>
    <mergeCell ref="G28:K29"/>
    <mergeCell ref="L45:L47"/>
    <mergeCell ref="G47:I47"/>
    <mergeCell ref="G44:I44"/>
    <mergeCell ref="G43:I43"/>
    <mergeCell ref="G46:I46"/>
    <mergeCell ref="L43:L44"/>
  </mergeCells>
  <phoneticPr fontId="5" type="noConversion"/>
  <pageMargins left="0.25" right="0.25" top="0.75" bottom="0.75" header="0.3" footer="0.3"/>
  <pageSetup scale="72"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6" sqref="E6"/>
    </sheetView>
  </sheetViews>
  <sheetFormatPr defaultRowHeight="12.75" x14ac:dyDescent="0.2"/>
  <cols>
    <col min="1" max="1" width="17.28515625" customWidth="1"/>
    <col min="2" max="3" width="14.7109375" customWidth="1"/>
    <col min="5" max="5" width="16" customWidth="1"/>
  </cols>
  <sheetData>
    <row r="2" spans="1:6" x14ac:dyDescent="0.2">
      <c r="B2" t="s">
        <v>56</v>
      </c>
      <c r="C2" t="s">
        <v>59</v>
      </c>
      <c r="E2" t="s">
        <v>60</v>
      </c>
      <c r="F2" t="s">
        <v>61</v>
      </c>
    </row>
    <row r="3" spans="1:6" x14ac:dyDescent="0.2">
      <c r="A3" t="s">
        <v>57</v>
      </c>
      <c r="B3">
        <f>IF(SUM('Sheet 1'!B4:B24)='Sheet 1'!B25,0,1)</f>
        <v>0</v>
      </c>
      <c r="C3">
        <f>IF(SUM('Sheet 1'!C4:C24)='Sheet 1'!C25,0,1)</f>
        <v>0</v>
      </c>
      <c r="E3">
        <f>IF(SUM('Sheet 1'!H4:H23)='Sheet 1'!H25,0,1)</f>
        <v>0</v>
      </c>
      <c r="F3">
        <f>IF(SUM('Sheet 1'!I4:I23)='Sheet 1'!I25,0,1)</f>
        <v>0</v>
      </c>
    </row>
    <row r="4" spans="1:6" x14ac:dyDescent="0.2">
      <c r="A4" t="s">
        <v>58</v>
      </c>
      <c r="B4">
        <f>IF(SUM('Sheet 1'!B25:B26)='Sheet 1'!B27,0,1)</f>
        <v>0</v>
      </c>
      <c r="C4">
        <f>IF(SUM('Sheet 1'!C25:C26)='Sheet 1'!C27,0,1)</f>
        <v>0</v>
      </c>
      <c r="E4">
        <f>IF(SUM('Sheet 1'!H25:H26)='Sheet 1'!H27,0,1)</f>
        <v>1</v>
      </c>
      <c r="F4">
        <f>IF(SUM('Sheet 1'!I25:I26)='Sheet 1'!I27,0,1)</f>
        <v>1</v>
      </c>
    </row>
    <row r="6" spans="1:6" x14ac:dyDescent="0.2">
      <c r="A6" t="s">
        <v>62</v>
      </c>
      <c r="E6">
        <f>IF(SUM('Sheet 1'!B35:B39)='Sheet 1'!H25,0,1)</f>
        <v>0</v>
      </c>
      <c r="F6">
        <f>IF(SUM('Sheet 1'!C35:C39)='Sheet 1'!I25,0,1)</f>
        <v>0</v>
      </c>
    </row>
    <row r="8" spans="1:6" x14ac:dyDescent="0.2">
      <c r="A8" t="s">
        <v>63</v>
      </c>
      <c r="B8">
        <f>IF('Sheet 1'!H34+'Sheet 1'!H40='Sheet 1'!B25,0,1)</f>
        <v>0</v>
      </c>
      <c r="C8">
        <f>IF('Sheet 1'!I34+'Sheet 1'!I40='Sheet 1'!C25,0,1)</f>
        <v>0</v>
      </c>
      <c r="E8">
        <f>IF('Sheet 1'!H33+'Sheet 1'!H39='Sheet 1'!H25,0,1)</f>
        <v>0</v>
      </c>
      <c r="F8">
        <f>IF('Sheet 1'!I33+'Sheet 1'!I39='Sheet 1'!I25,0,1)</f>
        <v>0</v>
      </c>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D21" sqref="D21"/>
    </sheetView>
  </sheetViews>
  <sheetFormatPr defaultRowHeight="12.75" x14ac:dyDescent="0.2"/>
  <cols>
    <col min="1" max="1" width="24.140625" customWidth="1"/>
  </cols>
  <sheetData>
    <row r="1" spans="1:4" ht="15.75" thickBot="1" x14ac:dyDescent="0.3">
      <c r="A1" s="63" t="s">
        <v>2</v>
      </c>
      <c r="B1" s="98" t="s">
        <v>65</v>
      </c>
      <c r="C1" s="98" t="s">
        <v>66</v>
      </c>
      <c r="D1" s="49" t="s">
        <v>67</v>
      </c>
    </row>
    <row r="2" spans="1:4" ht="15" x14ac:dyDescent="0.2">
      <c r="A2" s="66" t="s">
        <v>23</v>
      </c>
      <c r="B2" s="68">
        <v>10940</v>
      </c>
      <c r="C2" s="68">
        <f>'Sheet 1'!C4</f>
        <v>10673</v>
      </c>
      <c r="D2" s="105">
        <f>B2-C2</f>
        <v>267</v>
      </c>
    </row>
    <row r="3" spans="1:4" ht="15" x14ac:dyDescent="0.2">
      <c r="A3" s="23" t="s">
        <v>24</v>
      </c>
      <c r="B3" s="68">
        <v>8765</v>
      </c>
      <c r="C3" s="68">
        <f>'Sheet 1'!C5</f>
        <v>9299</v>
      </c>
      <c r="D3" s="105">
        <f t="shared" ref="D3:D22" si="0">B3-C3</f>
        <v>-534</v>
      </c>
    </row>
    <row r="4" spans="1:4" ht="15" x14ac:dyDescent="0.2">
      <c r="A4" s="23" t="s">
        <v>30</v>
      </c>
      <c r="B4" s="68">
        <f>11791+17373</f>
        <v>29164</v>
      </c>
      <c r="C4" s="68">
        <f>'Sheet 1'!C6</f>
        <v>32217</v>
      </c>
      <c r="D4" s="105">
        <f t="shared" si="0"/>
        <v>-3053</v>
      </c>
    </row>
    <row r="5" spans="1:4" ht="15" x14ac:dyDescent="0.2">
      <c r="A5" s="23" t="s">
        <v>29</v>
      </c>
      <c r="B5" s="68">
        <v>6763</v>
      </c>
      <c r="C5" s="68">
        <f>'Sheet 1'!C7</f>
        <v>8287.5</v>
      </c>
      <c r="D5" s="105">
        <f t="shared" si="0"/>
        <v>-1524.5</v>
      </c>
    </row>
    <row r="6" spans="1:4" ht="15" x14ac:dyDescent="0.2">
      <c r="A6" s="23" t="s">
        <v>42</v>
      </c>
      <c r="B6" s="68">
        <v>9545</v>
      </c>
      <c r="C6" s="68">
        <f>'Sheet 1'!C8</f>
        <v>9537.5</v>
      </c>
      <c r="D6" s="105">
        <f t="shared" si="0"/>
        <v>7.5</v>
      </c>
    </row>
    <row r="7" spans="1:4" ht="15" x14ac:dyDescent="0.2">
      <c r="A7" s="23" t="s">
        <v>55</v>
      </c>
      <c r="B7" s="68">
        <v>10588</v>
      </c>
      <c r="C7" s="68">
        <f>'Sheet 1'!C9</f>
        <v>13219</v>
      </c>
      <c r="D7" s="105">
        <f t="shared" si="0"/>
        <v>-2631</v>
      </c>
    </row>
    <row r="8" spans="1:4" ht="15" x14ac:dyDescent="0.2">
      <c r="A8" s="23" t="s">
        <v>49</v>
      </c>
      <c r="B8" s="68">
        <v>24491.5</v>
      </c>
      <c r="C8" s="68">
        <f>'Sheet 1'!C10</f>
        <v>23253.5</v>
      </c>
      <c r="D8" s="105">
        <f t="shared" si="0"/>
        <v>1238</v>
      </c>
    </row>
    <row r="9" spans="1:4" ht="15" x14ac:dyDescent="0.2">
      <c r="A9" s="23" t="s">
        <v>39</v>
      </c>
      <c r="B9" s="68">
        <v>10476</v>
      </c>
      <c r="C9" s="68">
        <f>'Sheet 1'!C11</f>
        <v>9975.5</v>
      </c>
      <c r="D9" s="105">
        <f t="shared" si="0"/>
        <v>500.5</v>
      </c>
    </row>
    <row r="10" spans="1:4" ht="15" x14ac:dyDescent="0.2">
      <c r="A10" s="23" t="s">
        <v>64</v>
      </c>
      <c r="B10" s="68">
        <v>48837.5</v>
      </c>
      <c r="C10" s="68">
        <f>'Sheet 1'!C12</f>
        <v>51521</v>
      </c>
      <c r="D10" s="105">
        <f t="shared" si="0"/>
        <v>-2683.5</v>
      </c>
    </row>
    <row r="11" spans="1:4" ht="15" x14ac:dyDescent="0.2">
      <c r="A11" s="23" t="s">
        <v>45</v>
      </c>
      <c r="B11" s="68">
        <v>27585</v>
      </c>
      <c r="C11" s="68">
        <f>'Sheet 1'!C13</f>
        <v>33760.5</v>
      </c>
      <c r="D11" s="105">
        <f t="shared" si="0"/>
        <v>-6175.5</v>
      </c>
    </row>
    <row r="12" spans="1:4" ht="15" x14ac:dyDescent="0.2">
      <c r="A12" s="23" t="s">
        <v>25</v>
      </c>
      <c r="B12" s="68">
        <v>10820</v>
      </c>
      <c r="C12" s="68">
        <f>'Sheet 1'!C14</f>
        <v>11869</v>
      </c>
      <c r="D12" s="105">
        <f t="shared" si="0"/>
        <v>-1049</v>
      </c>
    </row>
    <row r="13" spans="1:4" ht="15" x14ac:dyDescent="0.2">
      <c r="A13" s="23" t="s">
        <v>47</v>
      </c>
      <c r="B13" s="68">
        <v>1077</v>
      </c>
      <c r="C13" s="68">
        <f>'Sheet 1'!C15</f>
        <v>1348</v>
      </c>
      <c r="D13" s="105">
        <f t="shared" si="0"/>
        <v>-271</v>
      </c>
    </row>
    <row r="14" spans="1:4" ht="15" x14ac:dyDescent="0.2">
      <c r="A14" s="23" t="s">
        <v>22</v>
      </c>
      <c r="B14" s="68">
        <v>15641</v>
      </c>
      <c r="C14" s="68">
        <f>'Sheet 1'!C16</f>
        <v>17926</v>
      </c>
      <c r="D14" s="105">
        <f t="shared" si="0"/>
        <v>-2285</v>
      </c>
    </row>
    <row r="15" spans="1:4" ht="15" x14ac:dyDescent="0.2">
      <c r="A15" s="23" t="s">
        <v>3</v>
      </c>
      <c r="B15" s="68">
        <v>9416</v>
      </c>
      <c r="C15" s="68">
        <f>'Sheet 1'!C17</f>
        <v>9675</v>
      </c>
      <c r="D15" s="105">
        <f t="shared" si="0"/>
        <v>-259</v>
      </c>
    </row>
    <row r="16" spans="1:4" ht="15" x14ac:dyDescent="0.25">
      <c r="A16" s="16" t="s">
        <v>44</v>
      </c>
      <c r="B16" s="68">
        <v>6302</v>
      </c>
      <c r="C16" s="68">
        <f>'Sheet 1'!C18</f>
        <v>7664</v>
      </c>
      <c r="D16" s="105">
        <f t="shared" si="0"/>
        <v>-1362</v>
      </c>
    </row>
    <row r="17" spans="1:4" ht="15" x14ac:dyDescent="0.2">
      <c r="A17" s="23" t="s">
        <v>26</v>
      </c>
      <c r="B17" s="68">
        <v>68005</v>
      </c>
      <c r="C17" s="68">
        <f>'Sheet 1'!C19</f>
        <v>68844</v>
      </c>
      <c r="D17" s="105">
        <f t="shared" si="0"/>
        <v>-839</v>
      </c>
    </row>
    <row r="18" spans="1:4" ht="15" x14ac:dyDescent="0.2">
      <c r="A18" s="23" t="s">
        <v>48</v>
      </c>
      <c r="B18" s="68">
        <f>8188+252</f>
        <v>8440</v>
      </c>
      <c r="C18" s="68">
        <f>'Sheet 1'!C20</f>
        <v>10378</v>
      </c>
      <c r="D18" s="105">
        <f t="shared" si="0"/>
        <v>-1938</v>
      </c>
    </row>
    <row r="19" spans="1:4" ht="15" x14ac:dyDescent="0.2">
      <c r="A19" s="23" t="s">
        <v>53</v>
      </c>
      <c r="B19" s="68">
        <v>0</v>
      </c>
      <c r="C19" s="68">
        <f>'Sheet 1'!C21</f>
        <v>44</v>
      </c>
      <c r="D19" s="105">
        <f t="shared" si="0"/>
        <v>-44</v>
      </c>
    </row>
    <row r="20" spans="1:4" ht="15" x14ac:dyDescent="0.2">
      <c r="A20" s="23" t="s">
        <v>7</v>
      </c>
      <c r="B20" s="68">
        <v>611</v>
      </c>
      <c r="C20" s="68">
        <f>'Sheet 1'!C22</f>
        <v>144</v>
      </c>
      <c r="D20" s="105">
        <f t="shared" si="0"/>
        <v>467</v>
      </c>
    </row>
    <row r="21" spans="1:4" ht="15" x14ac:dyDescent="0.2">
      <c r="A21" s="42" t="s">
        <v>27</v>
      </c>
      <c r="B21" s="68">
        <v>3516</v>
      </c>
      <c r="C21" s="68">
        <f>'Sheet 1'!C23</f>
        <v>426</v>
      </c>
      <c r="D21" s="105">
        <f t="shared" si="0"/>
        <v>3090</v>
      </c>
    </row>
    <row r="22" spans="1:4" ht="15" x14ac:dyDescent="0.2">
      <c r="A22" s="43" t="s">
        <v>37</v>
      </c>
      <c r="B22" s="69">
        <f>SUM(B2:B21)</f>
        <v>310983</v>
      </c>
      <c r="C22" s="69">
        <f>SUM(C2:C21)</f>
        <v>330061.5</v>
      </c>
      <c r="D22" s="105">
        <f t="shared" si="0"/>
        <v>-19078.5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 1</vt:lpstr>
      <vt:lpstr>Check</vt:lpstr>
      <vt:lpstr>cr_hrs_chk</vt:lpstr>
      <vt:lpstr>'Sheet 1'!Print_Area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2018-01-16T18:17:32Z</cp:lastPrinted>
  <dcterms:created xsi:type="dcterms:W3CDTF">2005-01-11T16:04:59Z</dcterms:created>
  <dcterms:modified xsi:type="dcterms:W3CDTF">2018-01-16T19:35:40Z</dcterms:modified>
</cp:coreProperties>
</file>